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0" yWindow="0" windowWidth="23040" windowHeight="9405" tabRatio="782" activeTab="4"/>
  </bookViews>
  <sheets>
    <sheet name="Cadet Measurements" sheetId="10" r:id="rId1"/>
    <sheet name="Gloves, Socks &amp; Belt" sheetId="8" r:id="rId2"/>
    <sheet name="Tunic" sheetId="4" r:id="rId3"/>
    <sheet name="Pants (M&amp;F)" sheetId="5" r:id="rId4"/>
    <sheet name="Shirt (M&amp;F &amp; Tee)" sheetId="1" r:id="rId5"/>
    <sheet name="Parka" sheetId="6" r:id="rId6"/>
    <sheet name="Headdress (All)" sheetId="3" r:id="rId7"/>
    <sheet name="Boots" sheetId="9" r:id="rId8"/>
  </sheets>
  <definedNames>
    <definedName name="Belt_Size">'Gloves, Socks &amp; Belt'!$J$25</definedName>
    <definedName name="Boot_Size">Boots!$D$81</definedName>
    <definedName name="Cap_Size">'Headdress (All)'!$D$20</definedName>
    <definedName name="Chest">'Cadet Measurements'!$C$6</definedName>
    <definedName name="Foot_Length">'Cadet Measurements'!$C$10</definedName>
    <definedName name="Foot_Width">'Cadet Measurements'!$C$11</definedName>
    <definedName name="Gender">'Cadet Measurements'!$C$3</definedName>
    <definedName name="Glove_Size">'Gloves, Socks &amp; Belt'!$D$11</definedName>
    <definedName name="GunShirt_Size">'Shirt (M&amp;F &amp; Tee)'!$X$37</definedName>
    <definedName name="Hand">'Cadet Measurements'!$C$12</definedName>
    <definedName name="Head">'Cadet Measurements'!$C$4</definedName>
    <definedName name="Height">'Cadet Measurements'!$C$9</definedName>
    <definedName name="Hips">'Cadet Measurements'!$C$8</definedName>
    <definedName name="Liner_Size">Parka!$N$20</definedName>
    <definedName name="Neck">'Cadet Measurements'!$C$5</definedName>
    <definedName name="Pant_Size_F">'Pants (M&amp;F)'!$N$72</definedName>
    <definedName name="Pant_Size_M">'Pants (M&amp;F)'!$D$118</definedName>
    <definedName name="Parka_Size">Parka!$D$22</definedName>
    <definedName name="_xlnm.Print_Area" localSheetId="7">Boots!$B$2:$J$81</definedName>
    <definedName name="_xlnm.Print_Area" localSheetId="0">'Cadet Measurements'!$B$2:$G$19</definedName>
    <definedName name="_xlnm.Print_Area" localSheetId="1">'Gloves, Socks &amp; Belt'!$B$2:$L$37</definedName>
    <definedName name="_xlnm.Print_Area" localSheetId="6">'Headdress (All)'!$B$2:$L$26</definedName>
    <definedName name="_xlnm.Print_Area" localSheetId="3">'Pants (M&amp;F)'!$B$2:$T$118</definedName>
    <definedName name="_xlnm.Print_Area" localSheetId="5">Parka!$B$2:$T$22</definedName>
    <definedName name="_xlnm.Print_Area" localSheetId="4">'Shirt (M&amp;F &amp; Tee)'!$B$2:$R$37</definedName>
    <definedName name="_xlnm.Print_Area" localSheetId="2">Tunic!$B$2:$H$94</definedName>
    <definedName name="Shirt_Size_F">'Shirt (M&amp;F &amp; Tee)'!$N$57</definedName>
    <definedName name="Shirt_Size_M">'Shirt (M&amp;F &amp; Tee)'!$D$61</definedName>
    <definedName name="Sock_Size">'Gloves, Socks &amp; Belt'!$J$11</definedName>
    <definedName name="Tilley_Size">'Headdress (All)'!$J$16</definedName>
    <definedName name="TShirt_Size">'Shirt (M&amp;F &amp; Tee)'!$X$52</definedName>
    <definedName name="Tunic_Belt_Size">'Gloves, Socks &amp; Belt'!$D$26</definedName>
    <definedName name="Tunic_Size">Tunic!$D$94</definedName>
    <definedName name="Waist">'Cadet Measurements'!$C$7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 i="5"/>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5"/>
  <c r="G5"/>
  <c r="I5"/>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6"/>
  <c r="S7"/>
  <c r="S8"/>
  <c r="S9"/>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6"/>
  <c r="S57"/>
  <c r="S58"/>
  <c r="S59"/>
  <c r="S60"/>
  <c r="S61"/>
  <c r="S62"/>
  <c r="S63"/>
  <c r="S64"/>
  <c r="S65"/>
  <c r="S66"/>
  <c r="S67"/>
  <c r="S68"/>
  <c r="S69"/>
  <c r="S70"/>
  <c r="S71"/>
  <c r="S6"/>
  <c r="Q7"/>
  <c r="Q8"/>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6"/>
  <c r="O6" i="6"/>
  <c r="O7"/>
  <c r="O8"/>
  <c r="O9"/>
  <c r="O10"/>
  <c r="O11"/>
  <c r="O12"/>
  <c r="O13"/>
  <c r="O14"/>
  <c r="O15"/>
  <c r="O16"/>
  <c r="O17"/>
  <c r="O18"/>
  <c r="Q6"/>
  <c r="Q7"/>
  <c r="Q8"/>
  <c r="Q9"/>
  <c r="Q10"/>
  <c r="Q11"/>
  <c r="Q12"/>
  <c r="Q13"/>
  <c r="Q14"/>
  <c r="Q15"/>
  <c r="Q16"/>
  <c r="Q17"/>
  <c r="Q18"/>
  <c r="S6"/>
  <c r="S7"/>
  <c r="S8"/>
  <c r="S9"/>
  <c r="S10"/>
  <c r="S11"/>
  <c r="S12"/>
  <c r="S13"/>
  <c r="S14"/>
  <c r="S15"/>
  <c r="S16"/>
  <c r="S17"/>
  <c r="S18"/>
  <c r="S5"/>
  <c r="Q5"/>
  <c r="O5"/>
  <c r="G5"/>
  <c r="G6"/>
  <c r="G7"/>
  <c r="G8"/>
  <c r="G9"/>
  <c r="G10"/>
  <c r="G11"/>
  <c r="G12"/>
  <c r="G13"/>
  <c r="G14"/>
  <c r="G15"/>
  <c r="G16"/>
  <c r="G17"/>
  <c r="G18"/>
  <c r="G19"/>
  <c r="G20"/>
  <c r="I5"/>
  <c r="I6"/>
  <c r="I7"/>
  <c r="I8"/>
  <c r="I9"/>
  <c r="I10"/>
  <c r="I11"/>
  <c r="I12"/>
  <c r="I13"/>
  <c r="I14"/>
  <c r="I15"/>
  <c r="I16"/>
  <c r="I17"/>
  <c r="I18"/>
  <c r="I19"/>
  <c r="I20"/>
  <c r="I4"/>
  <c r="G4"/>
  <c r="E5"/>
  <c r="E6"/>
  <c r="E7"/>
  <c r="E8"/>
  <c r="E9"/>
  <c r="E10"/>
  <c r="E11"/>
  <c r="E12"/>
  <c r="E13"/>
  <c r="E14"/>
  <c r="E15"/>
  <c r="E16"/>
  <c r="E17"/>
  <c r="E18"/>
  <c r="E19"/>
  <c r="E20"/>
  <c r="E4"/>
  <c r="Y45" i="1"/>
  <c r="Y46"/>
  <c r="Y47"/>
  <c r="Y48"/>
  <c r="Y49"/>
  <c r="Y50"/>
  <c r="Y51"/>
  <c r="Y44"/>
  <c r="AA6"/>
  <c r="AA7"/>
  <c r="AA8"/>
  <c r="AA9"/>
  <c r="AA10"/>
  <c r="AA11"/>
  <c r="AA12"/>
  <c r="AA13"/>
  <c r="AA14"/>
  <c r="AA15"/>
  <c r="AA16"/>
  <c r="AA17"/>
  <c r="AA18"/>
  <c r="AA19"/>
  <c r="AA20"/>
  <c r="AA21"/>
  <c r="AA22"/>
  <c r="AA23"/>
  <c r="AA24"/>
  <c r="AA25"/>
  <c r="AA26"/>
  <c r="AA27"/>
  <c r="AA28"/>
  <c r="AA29"/>
  <c r="AA30"/>
  <c r="AA31"/>
  <c r="AA32"/>
  <c r="AA33"/>
  <c r="AA34"/>
  <c r="AA35"/>
  <c r="AA36"/>
  <c r="Y6"/>
  <c r="Y7"/>
  <c r="Y8"/>
  <c r="Y9"/>
  <c r="Y10"/>
  <c r="Y11"/>
  <c r="Y12"/>
  <c r="Y13"/>
  <c r="Y14"/>
  <c r="Y15"/>
  <c r="Y16"/>
  <c r="Y17"/>
  <c r="Y18"/>
  <c r="Y19"/>
  <c r="Y20"/>
  <c r="Y21"/>
  <c r="Y22"/>
  <c r="Y23"/>
  <c r="Y24"/>
  <c r="Y25"/>
  <c r="Y26"/>
  <c r="Y27"/>
  <c r="Y28"/>
  <c r="Y29"/>
  <c r="Y30"/>
  <c r="Y31"/>
  <c r="Y32"/>
  <c r="Y33"/>
  <c r="Y34"/>
  <c r="Y35"/>
  <c r="Y36"/>
  <c r="AA5"/>
  <c r="Y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Q6"/>
  <c r="Q7"/>
  <c r="Q8"/>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S6"/>
  <c r="S7"/>
  <c r="S8"/>
  <c r="S9"/>
  <c r="S10"/>
  <c r="S11"/>
  <c r="S12"/>
  <c r="S13"/>
  <c r="S14"/>
  <c r="S15"/>
  <c r="S16"/>
  <c r="S17"/>
  <c r="S18"/>
  <c r="S19"/>
  <c r="S20"/>
  <c r="S21"/>
  <c r="S22"/>
  <c r="S23"/>
  <c r="S24"/>
  <c r="S25"/>
  <c r="S26"/>
  <c r="S27"/>
  <c r="S28"/>
  <c r="S29"/>
  <c r="S30"/>
  <c r="S31"/>
  <c r="S32"/>
  <c r="S33"/>
  <c r="S34"/>
  <c r="S35"/>
  <c r="S36"/>
  <c r="S37"/>
  <c r="S38"/>
  <c r="S39"/>
  <c r="S40"/>
  <c r="S41"/>
  <c r="S42"/>
  <c r="S43"/>
  <c r="S44"/>
  <c r="S45"/>
  <c r="S46"/>
  <c r="S47"/>
  <c r="S48"/>
  <c r="S49"/>
  <c r="S50"/>
  <c r="S51"/>
  <c r="S52"/>
  <c r="S53"/>
  <c r="S54"/>
  <c r="S55"/>
  <c r="S56"/>
  <c r="S5"/>
  <c r="T57" s="1"/>
  <c r="Q5"/>
  <c r="O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I5"/>
  <c r="G5"/>
  <c r="E5"/>
  <c r="G6" i="4"/>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5"/>
  <c r="K5" i="8"/>
  <c r="I5" s="1"/>
  <c r="K5" i="3"/>
  <c r="I5" s="1"/>
  <c r="E5"/>
  <c r="Q5" i="5"/>
  <c r="S5"/>
  <c r="O5"/>
  <c r="E4" i="4"/>
  <c r="G4"/>
  <c r="J61" i="1" l="1"/>
  <c r="T20" i="6"/>
  <c r="H61" i="1"/>
  <c r="R20" i="6"/>
  <c r="F94" i="4"/>
  <c r="F61" i="1"/>
  <c r="P20" i="6"/>
  <c r="R57" i="1"/>
  <c r="H94" i="4"/>
  <c r="P57" i="1"/>
  <c r="W36"/>
  <c r="W32"/>
  <c r="W28"/>
  <c r="W24"/>
  <c r="W20"/>
  <c r="W16"/>
  <c r="W12"/>
  <c r="W8"/>
  <c r="R72" i="5"/>
  <c r="H118"/>
  <c r="T72"/>
  <c r="J118"/>
  <c r="F118"/>
  <c r="P72"/>
  <c r="W33" i="1"/>
  <c r="W29"/>
  <c r="W25"/>
  <c r="W21"/>
  <c r="W17"/>
  <c r="W13"/>
  <c r="W9"/>
  <c r="W35"/>
  <c r="W31"/>
  <c r="W27"/>
  <c r="W23"/>
  <c r="W19"/>
  <c r="W15"/>
  <c r="W11"/>
  <c r="W7"/>
  <c r="Z37"/>
  <c r="AB37"/>
  <c r="W5"/>
  <c r="W34"/>
  <c r="W30"/>
  <c r="W26"/>
  <c r="W22"/>
  <c r="W18"/>
  <c r="W14"/>
  <c r="W10"/>
  <c r="W6"/>
  <c r="M53"/>
  <c r="M49"/>
  <c r="M45"/>
  <c r="M37"/>
  <c r="M33"/>
  <c r="M29"/>
  <c r="M25"/>
  <c r="M21"/>
  <c r="M17"/>
  <c r="M13"/>
  <c r="M9"/>
  <c r="M54"/>
  <c r="M50"/>
  <c r="M46"/>
  <c r="M42"/>
  <c r="M38"/>
  <c r="M34"/>
  <c r="M30"/>
  <c r="M26"/>
  <c r="M22"/>
  <c r="M18"/>
  <c r="M14"/>
  <c r="M10"/>
  <c r="M6"/>
  <c r="M55"/>
  <c r="M51"/>
  <c r="M47"/>
  <c r="M43"/>
  <c r="M39"/>
  <c r="M35"/>
  <c r="M31"/>
  <c r="M27"/>
  <c r="M23"/>
  <c r="M19"/>
  <c r="M15"/>
  <c r="M11"/>
  <c r="M7"/>
  <c r="M41"/>
  <c r="M56"/>
  <c r="M52"/>
  <c r="M48"/>
  <c r="M44"/>
  <c r="M40"/>
  <c r="M36"/>
  <c r="M32"/>
  <c r="M28"/>
  <c r="M24"/>
  <c r="M20"/>
  <c r="M16"/>
  <c r="M12"/>
  <c r="M8"/>
  <c r="C54"/>
  <c r="C46"/>
  <c r="C42"/>
  <c r="C30"/>
  <c r="C26"/>
  <c r="C18"/>
  <c r="C10"/>
  <c r="C55"/>
  <c r="C51"/>
  <c r="C47"/>
  <c r="C35"/>
  <c r="C31"/>
  <c r="C27"/>
  <c r="C19"/>
  <c r="C11"/>
  <c r="C59"/>
  <c r="C43"/>
  <c r="C39"/>
  <c r="C23"/>
  <c r="C15"/>
  <c r="C7"/>
  <c r="C58"/>
  <c r="C50"/>
  <c r="C38"/>
  <c r="C34"/>
  <c r="C22"/>
  <c r="C14"/>
  <c r="C6"/>
  <c r="C57"/>
  <c r="C53"/>
  <c r="C49"/>
  <c r="C45"/>
  <c r="C41"/>
  <c r="C37"/>
  <c r="C33"/>
  <c r="C29"/>
  <c r="C25"/>
  <c r="C21"/>
  <c r="C17"/>
  <c r="C13"/>
  <c r="C9"/>
  <c r="C60"/>
  <c r="C56"/>
  <c r="C52"/>
  <c r="C48"/>
  <c r="C44"/>
  <c r="C40"/>
  <c r="C36"/>
  <c r="C32"/>
  <c r="C28"/>
  <c r="C24"/>
  <c r="C20"/>
  <c r="C16"/>
  <c r="C12"/>
  <c r="C8"/>
  <c r="C5" i="3"/>
  <c r="K7"/>
  <c r="K8"/>
  <c r="K9"/>
  <c r="K10"/>
  <c r="K11"/>
  <c r="K12"/>
  <c r="K13"/>
  <c r="K14"/>
  <c r="K15"/>
  <c r="K6"/>
  <c r="E19"/>
  <c r="C19" s="1"/>
  <c r="E18"/>
  <c r="C18" s="1"/>
  <c r="E17"/>
  <c r="C17" s="1"/>
  <c r="E16"/>
  <c r="C16" s="1"/>
  <c r="E15"/>
  <c r="C15" s="1"/>
  <c r="E7"/>
  <c r="E8"/>
  <c r="E9"/>
  <c r="E10"/>
  <c r="E11"/>
  <c r="E12"/>
  <c r="E13"/>
  <c r="E14"/>
  <c r="E6"/>
  <c r="K7" i="8"/>
  <c r="K8"/>
  <c r="K9"/>
  <c r="K10"/>
  <c r="K6"/>
  <c r="K18"/>
  <c r="K19"/>
  <c r="K20"/>
  <c r="K21"/>
  <c r="K22"/>
  <c r="K23"/>
  <c r="K24"/>
  <c r="K16"/>
  <c r="K17"/>
  <c r="B18"/>
  <c r="B19" s="1"/>
  <c r="B20" s="1"/>
  <c r="B21" s="1"/>
  <c r="B22" s="1"/>
  <c r="B23" s="1"/>
  <c r="E24"/>
  <c r="C24" s="1"/>
  <c r="E16"/>
  <c r="E18"/>
  <c r="E19"/>
  <c r="E20"/>
  <c r="E21"/>
  <c r="E22"/>
  <c r="E23"/>
  <c r="E25"/>
  <c r="E17"/>
  <c r="E7"/>
  <c r="E8"/>
  <c r="E9"/>
  <c r="E10"/>
  <c r="E6"/>
  <c r="L16" i="3" l="1"/>
  <c r="D61" i="1"/>
  <c r="G11" i="10" s="1"/>
  <c r="F20" i="3"/>
  <c r="L11" i="8"/>
  <c r="X37" i="1"/>
  <c r="G12" i="10" s="1"/>
  <c r="L25" i="8"/>
  <c r="F11"/>
  <c r="F26"/>
  <c r="E5"/>
  <c r="M3" i="9"/>
  <c r="C16" i="8" l="1"/>
  <c r="I16"/>
  <c r="C5"/>
  <c r="M12" i="9"/>
  <c r="M11"/>
  <c r="G80" s="1"/>
  <c r="M10"/>
  <c r="E80" s="1"/>
  <c r="M9"/>
  <c r="M8"/>
  <c r="M7"/>
  <c r="M6"/>
  <c r="M5"/>
  <c r="M4"/>
  <c r="C80" l="1"/>
  <c r="G21" i="6"/>
  <c r="H22" s="1"/>
  <c r="Q19"/>
  <c r="I21"/>
  <c r="J22" s="1"/>
  <c r="S19"/>
  <c r="E21"/>
  <c r="F22" s="1"/>
  <c r="O19"/>
  <c r="G8" i="9"/>
  <c r="G12"/>
  <c r="G16"/>
  <c r="G20"/>
  <c r="G24"/>
  <c r="G28"/>
  <c r="G32"/>
  <c r="G36"/>
  <c r="G40"/>
  <c r="G44"/>
  <c r="G49"/>
  <c r="G53"/>
  <c r="G57"/>
  <c r="G61"/>
  <c r="G65"/>
  <c r="G69"/>
  <c r="G73"/>
  <c r="G77"/>
  <c r="G5"/>
  <c r="G10"/>
  <c r="G22"/>
  <c r="G30"/>
  <c r="G38"/>
  <c r="G42"/>
  <c r="G51"/>
  <c r="G59"/>
  <c r="G67"/>
  <c r="G75"/>
  <c r="G7"/>
  <c r="G19"/>
  <c r="G27"/>
  <c r="G35"/>
  <c r="G43"/>
  <c r="G52"/>
  <c r="G60"/>
  <c r="G68"/>
  <c r="G76"/>
  <c r="G9"/>
  <c r="G13"/>
  <c r="G17"/>
  <c r="G21"/>
  <c r="G25"/>
  <c r="G29"/>
  <c r="G33"/>
  <c r="G37"/>
  <c r="G41"/>
  <c r="G45"/>
  <c r="G50"/>
  <c r="G54"/>
  <c r="G58"/>
  <c r="G62"/>
  <c r="G66"/>
  <c r="G70"/>
  <c r="G74"/>
  <c r="G78"/>
  <c r="G6"/>
  <c r="G14"/>
  <c r="G18"/>
  <c r="G26"/>
  <c r="G34"/>
  <c r="G46"/>
  <c r="G55"/>
  <c r="G63"/>
  <c r="G71"/>
  <c r="G79"/>
  <c r="G11"/>
  <c r="G15"/>
  <c r="G23"/>
  <c r="G31"/>
  <c r="G39"/>
  <c r="G48"/>
  <c r="G56"/>
  <c r="G64"/>
  <c r="G72"/>
  <c r="G47"/>
  <c r="C7" i="8"/>
  <c r="C8"/>
  <c r="C9"/>
  <c r="C10"/>
  <c r="E6" i="9"/>
  <c r="E10"/>
  <c r="E14"/>
  <c r="E18"/>
  <c r="E22"/>
  <c r="E26"/>
  <c r="E30"/>
  <c r="E34"/>
  <c r="E38"/>
  <c r="E42"/>
  <c r="E46"/>
  <c r="E51"/>
  <c r="E55"/>
  <c r="E59"/>
  <c r="E63"/>
  <c r="E67"/>
  <c r="E71"/>
  <c r="E75"/>
  <c r="E79"/>
  <c r="E11"/>
  <c r="E16"/>
  <c r="E21"/>
  <c r="E27"/>
  <c r="E32"/>
  <c r="E37"/>
  <c r="E43"/>
  <c r="E49"/>
  <c r="E54"/>
  <c r="E60"/>
  <c r="E65"/>
  <c r="E70"/>
  <c r="E76"/>
  <c r="E5"/>
  <c r="E9"/>
  <c r="E25"/>
  <c r="E7"/>
  <c r="E12"/>
  <c r="E17"/>
  <c r="E23"/>
  <c r="E28"/>
  <c r="E33"/>
  <c r="E39"/>
  <c r="E44"/>
  <c r="E50"/>
  <c r="E56"/>
  <c r="E61"/>
  <c r="E66"/>
  <c r="E72"/>
  <c r="E77"/>
  <c r="E20"/>
  <c r="E8"/>
  <c r="E13"/>
  <c r="E19"/>
  <c r="E24"/>
  <c r="E29"/>
  <c r="E35"/>
  <c r="E40"/>
  <c r="E45"/>
  <c r="E52"/>
  <c r="E57"/>
  <c r="E62"/>
  <c r="E68"/>
  <c r="E73"/>
  <c r="E78"/>
  <c r="E15"/>
  <c r="E31"/>
  <c r="E53"/>
  <c r="E74"/>
  <c r="E58"/>
  <c r="E47"/>
  <c r="E36"/>
  <c r="E48"/>
  <c r="E41"/>
  <c r="E64"/>
  <c r="E69"/>
  <c r="I19" i="8"/>
  <c r="I24"/>
  <c r="I20"/>
  <c r="I22"/>
  <c r="I23"/>
  <c r="C20"/>
  <c r="C21"/>
  <c r="C25"/>
  <c r="C18"/>
  <c r="C22"/>
  <c r="C19"/>
  <c r="C23"/>
  <c r="I9"/>
  <c r="I10"/>
  <c r="I7"/>
  <c r="I8"/>
  <c r="C9" i="3"/>
  <c r="I14"/>
  <c r="I9"/>
  <c r="C90" i="4"/>
  <c r="I11" i="3"/>
  <c r="I7"/>
  <c r="I10"/>
  <c r="I6"/>
  <c r="I12"/>
  <c r="I8"/>
  <c r="I13"/>
  <c r="C12"/>
  <c r="C8"/>
  <c r="C11"/>
  <c r="C7"/>
  <c r="C6"/>
  <c r="C14"/>
  <c r="C10"/>
  <c r="C13"/>
  <c r="K30" i="1"/>
  <c r="K29"/>
  <c r="M32" i="9"/>
  <c r="M19"/>
  <c r="M20"/>
  <c r="M21"/>
  <c r="M22"/>
  <c r="M23"/>
  <c r="M24"/>
  <c r="M25"/>
  <c r="M26"/>
  <c r="M27"/>
  <c r="M28"/>
  <c r="M29"/>
  <c r="M30"/>
  <c r="M31"/>
  <c r="M18"/>
  <c r="H81" l="1"/>
  <c r="F81"/>
  <c r="D20" i="3"/>
  <c r="G3" i="10" s="1"/>
  <c r="M5" i="5"/>
  <c r="C5"/>
  <c r="I15" i="3"/>
  <c r="J16" s="1"/>
  <c r="C93" i="4"/>
  <c r="C4"/>
  <c r="M7" i="6"/>
  <c r="M10"/>
  <c r="I6" i="8"/>
  <c r="J11" s="1"/>
  <c r="G17" i="10" s="1"/>
  <c r="M5" i="1"/>
  <c r="N57" s="1"/>
  <c r="I17" i="8"/>
  <c r="J25" s="1"/>
  <c r="G10" i="10" s="1"/>
  <c r="C6" i="8"/>
  <c r="D11" s="1"/>
  <c r="C17"/>
  <c r="D26" s="1"/>
  <c r="G8" i="10" s="1"/>
  <c r="M19" i="6"/>
  <c r="C21"/>
  <c r="C13"/>
  <c r="C16"/>
  <c r="C81" i="4"/>
  <c r="C65"/>
  <c r="C6"/>
  <c r="C22"/>
  <c r="C38"/>
  <c r="C84"/>
  <c r="C68"/>
  <c r="C52"/>
  <c r="C19"/>
  <c r="C35"/>
  <c r="C83"/>
  <c r="C67"/>
  <c r="C51"/>
  <c r="C20"/>
  <c r="C36"/>
  <c r="C15" i="6"/>
  <c r="C17"/>
  <c r="M11"/>
  <c r="M14"/>
  <c r="C56" i="9"/>
  <c r="C71"/>
  <c r="C34"/>
  <c r="C6"/>
  <c r="C50"/>
  <c r="C33"/>
  <c r="C35"/>
  <c r="C80" i="4"/>
  <c r="C64"/>
  <c r="C7"/>
  <c r="C23"/>
  <c r="C39"/>
  <c r="C82"/>
  <c r="M12" i="6"/>
  <c r="C33" i="4"/>
  <c r="C49"/>
  <c r="M16" i="6"/>
  <c r="C66" i="4"/>
  <c r="C50"/>
  <c r="C21"/>
  <c r="C37"/>
  <c r="C20" i="6"/>
  <c r="C18"/>
  <c r="M5"/>
  <c r="C86" i="4"/>
  <c r="C70"/>
  <c r="C54"/>
  <c r="C17"/>
  <c r="C85"/>
  <c r="C69"/>
  <c r="C53"/>
  <c r="C18"/>
  <c r="C34"/>
  <c r="C5"/>
  <c r="C88"/>
  <c r="C72"/>
  <c r="C56"/>
  <c r="C15"/>
  <c r="C31"/>
  <c r="C47"/>
  <c r="C87"/>
  <c r="C71"/>
  <c r="C55"/>
  <c r="C16"/>
  <c r="C32"/>
  <c r="C48"/>
  <c r="C4" i="6"/>
  <c r="C5"/>
  <c r="C8"/>
  <c r="M15"/>
  <c r="M18"/>
  <c r="M62" i="5"/>
  <c r="M10"/>
  <c r="M41"/>
  <c r="M52"/>
  <c r="M53"/>
  <c r="M20"/>
  <c r="M59"/>
  <c r="M27"/>
  <c r="M9"/>
  <c r="C64" i="9"/>
  <c r="C31"/>
  <c r="C54"/>
  <c r="C37"/>
  <c r="C21"/>
  <c r="C76"/>
  <c r="C43"/>
  <c r="C7"/>
  <c r="C51"/>
  <c r="C22"/>
  <c r="C57"/>
  <c r="C40"/>
  <c r="C24"/>
  <c r="C78" i="4"/>
  <c r="C62"/>
  <c r="C9"/>
  <c r="M22" i="5"/>
  <c r="M11"/>
  <c r="M42"/>
  <c r="M68"/>
  <c r="M36"/>
  <c r="M19"/>
  <c r="M43"/>
  <c r="M7"/>
  <c r="C79" i="9"/>
  <c r="C46"/>
  <c r="C14"/>
  <c r="C70"/>
  <c r="C73"/>
  <c r="C8"/>
  <c r="C25" i="4"/>
  <c r="M17" i="6"/>
  <c r="M46" i="5"/>
  <c r="M25"/>
  <c r="M64"/>
  <c r="M32"/>
  <c r="M45"/>
  <c r="M55"/>
  <c r="M23"/>
  <c r="C68" i="9"/>
  <c r="C75"/>
  <c r="C42"/>
  <c r="C69"/>
  <c r="C36"/>
  <c r="C74" i="4"/>
  <c r="C58"/>
  <c r="C29"/>
  <c r="C77"/>
  <c r="C61"/>
  <c r="C10"/>
  <c r="C26"/>
  <c r="C42"/>
  <c r="C79"/>
  <c r="C63"/>
  <c r="C8"/>
  <c r="C24"/>
  <c r="C40"/>
  <c r="C11" i="5"/>
  <c r="C43"/>
  <c r="C59"/>
  <c r="C75"/>
  <c r="C107"/>
  <c r="C24"/>
  <c r="C88"/>
  <c r="C28"/>
  <c r="C92"/>
  <c r="C64"/>
  <c r="C11" i="6"/>
  <c r="C10"/>
  <c r="M13"/>
  <c r="M16" i="5"/>
  <c r="M66"/>
  <c r="M30"/>
  <c r="M69"/>
  <c r="M57"/>
  <c r="M15"/>
  <c r="M60"/>
  <c r="M44"/>
  <c r="M28"/>
  <c r="M8"/>
  <c r="M33"/>
  <c r="M67"/>
  <c r="M51"/>
  <c r="M35"/>
  <c r="M18"/>
  <c r="M17"/>
  <c r="C47" i="9"/>
  <c r="C48"/>
  <c r="C15"/>
  <c r="C63"/>
  <c r="C26"/>
  <c r="C78"/>
  <c r="C62"/>
  <c r="C45"/>
  <c r="C29"/>
  <c r="C13"/>
  <c r="C60"/>
  <c r="C27"/>
  <c r="C67"/>
  <c r="C38"/>
  <c r="C5"/>
  <c r="C65"/>
  <c r="C49"/>
  <c r="C32"/>
  <c r="C16"/>
  <c r="C41" i="4"/>
  <c r="C14" i="6"/>
  <c r="M50" i="5"/>
  <c r="M70"/>
  <c r="M26"/>
  <c r="M65"/>
  <c r="M48"/>
  <c r="M14"/>
  <c r="M71"/>
  <c r="M39"/>
  <c r="M21"/>
  <c r="C23" i="9"/>
  <c r="C66"/>
  <c r="C17"/>
  <c r="C10"/>
  <c r="C53"/>
  <c r="C20"/>
  <c r="C13" i="4"/>
  <c r="C45"/>
  <c r="C89"/>
  <c r="C73"/>
  <c r="C57"/>
  <c r="C14"/>
  <c r="C30"/>
  <c r="C46"/>
  <c r="C92"/>
  <c r="C76"/>
  <c r="C60"/>
  <c r="C11"/>
  <c r="C27"/>
  <c r="C43"/>
  <c r="C91"/>
  <c r="C75"/>
  <c r="C59"/>
  <c r="C12"/>
  <c r="C28"/>
  <c r="C44"/>
  <c r="C7" i="6"/>
  <c r="C6"/>
  <c r="C9"/>
  <c r="C12"/>
  <c r="M8"/>
  <c r="M6"/>
  <c r="M9"/>
  <c r="M54" i="5"/>
  <c r="M38"/>
  <c r="M34"/>
  <c r="M58"/>
  <c r="M37"/>
  <c r="M49"/>
  <c r="M6"/>
  <c r="M56"/>
  <c r="M40"/>
  <c r="M24"/>
  <c r="M61"/>
  <c r="M29"/>
  <c r="M63"/>
  <c r="M47"/>
  <c r="M31"/>
  <c r="M12"/>
  <c r="M13"/>
  <c r="C72" i="9"/>
  <c r="C39"/>
  <c r="C11"/>
  <c r="C55"/>
  <c r="C18"/>
  <c r="C74"/>
  <c r="C58"/>
  <c r="C41"/>
  <c r="C25"/>
  <c r="C9"/>
  <c r="C52"/>
  <c r="C19"/>
  <c r="C59"/>
  <c r="C30"/>
  <c r="C77"/>
  <c r="C61"/>
  <c r="C44"/>
  <c r="C28"/>
  <c r="C12"/>
  <c r="C37" i="5"/>
  <c r="C53"/>
  <c r="C101"/>
  <c r="C117"/>
  <c r="C18"/>
  <c r="C34"/>
  <c r="C50"/>
  <c r="C66"/>
  <c r="C82"/>
  <c r="C98"/>
  <c r="C114"/>
  <c r="C27"/>
  <c r="C91"/>
  <c r="C36"/>
  <c r="C100"/>
  <c r="C112"/>
  <c r="C41"/>
  <c r="C73"/>
  <c r="C89"/>
  <c r="C22"/>
  <c r="C54"/>
  <c r="C6"/>
  <c r="C31"/>
  <c r="C63"/>
  <c r="C95"/>
  <c r="C111"/>
  <c r="C52"/>
  <c r="C40"/>
  <c r="C44"/>
  <c r="C108"/>
  <c r="C96"/>
  <c r="C13"/>
  <c r="C29"/>
  <c r="C45"/>
  <c r="C61"/>
  <c r="C77"/>
  <c r="C93"/>
  <c r="C109"/>
  <c r="C10"/>
  <c r="C26"/>
  <c r="C42"/>
  <c r="C58"/>
  <c r="C74"/>
  <c r="C90"/>
  <c r="C106"/>
  <c r="C19"/>
  <c r="C35"/>
  <c r="C51"/>
  <c r="C67"/>
  <c r="C83"/>
  <c r="C99"/>
  <c r="C115"/>
  <c r="C68"/>
  <c r="C56"/>
  <c r="C60"/>
  <c r="C16"/>
  <c r="C32"/>
  <c r="C21"/>
  <c r="C69"/>
  <c r="C85"/>
  <c r="C25"/>
  <c r="C57"/>
  <c r="C105"/>
  <c r="C38"/>
  <c r="C70"/>
  <c r="C86"/>
  <c r="C102"/>
  <c r="C15"/>
  <c r="C47"/>
  <c r="C79"/>
  <c r="C116"/>
  <c r="C104"/>
  <c r="C48"/>
  <c r="C17"/>
  <c r="C33"/>
  <c r="C49"/>
  <c r="C65"/>
  <c r="C81"/>
  <c r="C97"/>
  <c r="C113"/>
  <c r="C14"/>
  <c r="C30"/>
  <c r="C46"/>
  <c r="C62"/>
  <c r="C78"/>
  <c r="C94"/>
  <c r="C110"/>
  <c r="C7"/>
  <c r="C23"/>
  <c r="C39"/>
  <c r="C55"/>
  <c r="C71"/>
  <c r="C87"/>
  <c r="C103"/>
  <c r="C20"/>
  <c r="C84"/>
  <c r="C8"/>
  <c r="C72"/>
  <c r="C12"/>
  <c r="C76"/>
  <c r="C80"/>
  <c r="C9"/>
  <c r="W47" i="1"/>
  <c r="W50"/>
  <c r="W46"/>
  <c r="W48"/>
  <c r="W49"/>
  <c r="W45"/>
  <c r="G5" i="10" l="1"/>
  <c r="N20" i="6"/>
  <c r="J81" i="9"/>
  <c r="D81"/>
  <c r="G16" i="10" s="1"/>
  <c r="G18"/>
  <c r="G6"/>
  <c r="D22" i="6"/>
  <c r="G14" i="10" s="1"/>
  <c r="N72" i="5"/>
  <c r="D118"/>
  <c r="Z52" i="1"/>
  <c r="D94" i="4"/>
  <c r="G7" i="10" s="1"/>
  <c r="G15"/>
  <c r="W51" i="1"/>
  <c r="C5"/>
  <c r="W44"/>
  <c r="G9" i="10" l="1"/>
  <c r="X52" i="1"/>
  <c r="G13" i="10" s="1"/>
  <c r="F20" l="1"/>
</calcChain>
</file>

<file path=xl/sharedStrings.xml><?xml version="1.0" encoding="utf-8"?>
<sst xmlns="http://schemas.openxmlformats.org/spreadsheetml/2006/main" count="616" uniqueCount="498">
  <si>
    <t>NSN</t>
  </si>
  <si>
    <t>SIZE</t>
  </si>
  <si>
    <t>NECK</t>
  </si>
  <si>
    <t>CHEST</t>
  </si>
  <si>
    <t>HEIGHT</t>
  </si>
  <si>
    <t>GENERIC</t>
  </si>
  <si>
    <t>XS</t>
  </si>
  <si>
    <t>S</t>
  </si>
  <si>
    <t>M</t>
  </si>
  <si>
    <t>L</t>
  </si>
  <si>
    <t>XL</t>
  </si>
  <si>
    <t>HEAD</t>
  </si>
  <si>
    <t>TOQUE</t>
  </si>
  <si>
    <t>WAIST</t>
  </si>
  <si>
    <t>HIPS</t>
  </si>
  <si>
    <t>MALE PANTS</t>
  </si>
  <si>
    <t>FEMALE PANTS</t>
  </si>
  <si>
    <t>3XL(25)</t>
  </si>
  <si>
    <t>5XL(26)</t>
  </si>
  <si>
    <t>S(21 3/8)</t>
  </si>
  <si>
    <t>4XL(25 1/2)</t>
  </si>
  <si>
    <t>XS(20 1/2)</t>
  </si>
  <si>
    <t>M (22 1/8)</t>
  </si>
  <si>
    <t>L (23)</t>
  </si>
  <si>
    <t>XL (23 7/8)</t>
  </si>
  <si>
    <t>2XL (24 5/8)</t>
  </si>
  <si>
    <t>TILLEY</t>
  </si>
  <si>
    <t>HIJAB</t>
  </si>
  <si>
    <t>TURBAN</t>
  </si>
  <si>
    <t>GLOVES</t>
  </si>
  <si>
    <t>JR</t>
  </si>
  <si>
    <t>S/M</t>
  </si>
  <si>
    <t>L/XL</t>
  </si>
  <si>
    <t>2XS</t>
  </si>
  <si>
    <t>HAND</t>
  </si>
  <si>
    <t>SOCKS</t>
  </si>
  <si>
    <t>FOOT LENGTH</t>
  </si>
  <si>
    <t>BELT</t>
  </si>
  <si>
    <t>3X-LONG</t>
  </si>
  <si>
    <t>4X-LONG</t>
  </si>
  <si>
    <t>REGULAR</t>
  </si>
  <si>
    <t>X-LONG</t>
  </si>
  <si>
    <t>T-SHIRTS</t>
  </si>
  <si>
    <t>SMALL</t>
  </si>
  <si>
    <t>MEDIUM</t>
  </si>
  <si>
    <t>X-SMALL</t>
  </si>
  <si>
    <t>LARGE</t>
  </si>
  <si>
    <t>X-LARGE</t>
  </si>
  <si>
    <t>XX-LARGE</t>
  </si>
  <si>
    <t>XXX-LARGE</t>
  </si>
  <si>
    <t>FOOT WIDTH</t>
  </si>
  <si>
    <t>215/88</t>
  </si>
  <si>
    <t>220/90</t>
  </si>
  <si>
    <t>225/84</t>
  </si>
  <si>
    <t>225/88</t>
  </si>
  <si>
    <t>225/92</t>
  </si>
  <si>
    <t>225/96</t>
  </si>
  <si>
    <t>230/86</t>
  </si>
  <si>
    <t>230/90</t>
  </si>
  <si>
    <t>230/94</t>
  </si>
  <si>
    <t>230/98</t>
  </si>
  <si>
    <t>235/88</t>
  </si>
  <si>
    <t>235/92</t>
  </si>
  <si>
    <t>235/96</t>
  </si>
  <si>
    <t>235/100</t>
  </si>
  <si>
    <t>240/90</t>
  </si>
  <si>
    <t>240/94</t>
  </si>
  <si>
    <t>240/98</t>
  </si>
  <si>
    <t>240/102</t>
  </si>
  <si>
    <t>245/88</t>
  </si>
  <si>
    <t>245/92</t>
  </si>
  <si>
    <t>245/96</t>
  </si>
  <si>
    <t>245/100</t>
  </si>
  <si>
    <t>245/104</t>
  </si>
  <si>
    <t>250/90</t>
  </si>
  <si>
    <t>250/94</t>
  </si>
  <si>
    <t>250/98</t>
  </si>
  <si>
    <t>250/102</t>
  </si>
  <si>
    <t>250/106</t>
  </si>
  <si>
    <t>255/92</t>
  </si>
  <si>
    <t>255/96</t>
  </si>
  <si>
    <t>255/100</t>
  </si>
  <si>
    <t>255/104</t>
  </si>
  <si>
    <t>255/108</t>
  </si>
  <si>
    <t>260/94</t>
  </si>
  <si>
    <t>260/98</t>
  </si>
  <si>
    <t>260/102</t>
  </si>
  <si>
    <t>260/106</t>
  </si>
  <si>
    <t>260/110</t>
  </si>
  <si>
    <t>265/96</t>
  </si>
  <si>
    <t>265/100</t>
  </si>
  <si>
    <t>265/104</t>
  </si>
  <si>
    <t>265/108</t>
  </si>
  <si>
    <t>270/98</t>
  </si>
  <si>
    <t>270/102</t>
  </si>
  <si>
    <t>270/106</t>
  </si>
  <si>
    <t>270/110</t>
  </si>
  <si>
    <t>270/114</t>
  </si>
  <si>
    <t>275/100</t>
  </si>
  <si>
    <t>275/104</t>
  </si>
  <si>
    <t>275/108</t>
  </si>
  <si>
    <t>275/112</t>
  </si>
  <si>
    <t>275/116</t>
  </si>
  <si>
    <t>280/102</t>
  </si>
  <si>
    <t>280/106</t>
  </si>
  <si>
    <t>280/110</t>
  </si>
  <si>
    <t>280/114</t>
  </si>
  <si>
    <t>280/118</t>
  </si>
  <si>
    <t>285/104</t>
  </si>
  <si>
    <t>285/108</t>
  </si>
  <si>
    <t>285/112</t>
  </si>
  <si>
    <t>285/116</t>
  </si>
  <si>
    <t>290/106</t>
  </si>
  <si>
    <t>290/110</t>
  </si>
  <si>
    <t>290/114</t>
  </si>
  <si>
    <t>290/118</t>
  </si>
  <si>
    <t>295/108</t>
  </si>
  <si>
    <t>295/112</t>
  </si>
  <si>
    <t>295/116</t>
  </si>
  <si>
    <t>300/110</t>
  </si>
  <si>
    <t>300/114</t>
  </si>
  <si>
    <t>305/116</t>
  </si>
  <si>
    <t>310/122</t>
  </si>
  <si>
    <t>320/126</t>
  </si>
  <si>
    <t>330/130</t>
  </si>
  <si>
    <t>265/112</t>
  </si>
  <si>
    <t>FOOT</t>
  </si>
  <si>
    <t>LENGTH</t>
  </si>
  <si>
    <t>WIDTH</t>
  </si>
  <si>
    <t>CONVERSION</t>
  </si>
  <si>
    <t>INCHES</t>
  </si>
  <si>
    <t>MM</t>
  </si>
  <si>
    <t>LINER ONLY</t>
  </si>
  <si>
    <t>GENDER</t>
  </si>
  <si>
    <t>TUNIC BELT</t>
  </si>
  <si>
    <t>Suggested Sizes</t>
  </si>
  <si>
    <t>Toque</t>
  </si>
  <si>
    <t>Tilley Hat</t>
  </si>
  <si>
    <t>Gloves</t>
  </si>
  <si>
    <t>Tunic Belt</t>
  </si>
  <si>
    <t>Black Belt</t>
  </si>
  <si>
    <t>Tunic</t>
  </si>
  <si>
    <t>Pants</t>
  </si>
  <si>
    <t>T-Shirt</t>
  </si>
  <si>
    <t>Parka</t>
  </si>
  <si>
    <t>Boots</t>
  </si>
  <si>
    <t>Universal</t>
  </si>
  <si>
    <t>Parka Liner</t>
  </si>
  <si>
    <t>3EE / 3.5EE</t>
  </si>
  <si>
    <t>4EE</t>
  </si>
  <si>
    <t>4.5D</t>
  </si>
  <si>
    <t>OLD SIZE EQUIVALENT</t>
  </si>
  <si>
    <t>4.5E</t>
  </si>
  <si>
    <t>4.5EE</t>
  </si>
  <si>
    <t>4.5EEE</t>
  </si>
  <si>
    <t>5D</t>
  </si>
  <si>
    <t>5E</t>
  </si>
  <si>
    <t>5EE</t>
  </si>
  <si>
    <t>5.5D</t>
  </si>
  <si>
    <t>5EEE</t>
  </si>
  <si>
    <t>5.5E</t>
  </si>
  <si>
    <t>5.5EE</t>
  </si>
  <si>
    <t>5.5EEE</t>
  </si>
  <si>
    <t>6D</t>
  </si>
  <si>
    <t>6E</t>
  </si>
  <si>
    <t>6EE</t>
  </si>
  <si>
    <t>6EEE</t>
  </si>
  <si>
    <t>6.5C / 7C</t>
  </si>
  <si>
    <t>6.5D / 7D</t>
  </si>
  <si>
    <t>6.5E / 7E</t>
  </si>
  <si>
    <t>6.5EE / 7EE</t>
  </si>
  <si>
    <t>6.5EEE / 7EEE</t>
  </si>
  <si>
    <t>7.5C</t>
  </si>
  <si>
    <t>7.5D</t>
  </si>
  <si>
    <t>7.5E</t>
  </si>
  <si>
    <t>7.5EE</t>
  </si>
  <si>
    <t>7.5EEE</t>
  </si>
  <si>
    <t>8C</t>
  </si>
  <si>
    <t>8D</t>
  </si>
  <si>
    <t>8E</t>
  </si>
  <si>
    <t>8EE</t>
  </si>
  <si>
    <t>8EEE</t>
  </si>
  <si>
    <t>8.5C</t>
  </si>
  <si>
    <t>8.5D</t>
  </si>
  <si>
    <t>8.5E</t>
  </si>
  <si>
    <t>8.5EE</t>
  </si>
  <si>
    <t>8.5EEE</t>
  </si>
  <si>
    <t>9C / 9.5C</t>
  </si>
  <si>
    <t>9D / 9.5D</t>
  </si>
  <si>
    <t>9E / 9.5E</t>
  </si>
  <si>
    <t>9EE / 9.5EE</t>
  </si>
  <si>
    <t>9EEE / 9.5EEE</t>
  </si>
  <si>
    <t>10C</t>
  </si>
  <si>
    <t>10D</t>
  </si>
  <si>
    <t>10E</t>
  </si>
  <si>
    <t>10EE</t>
  </si>
  <si>
    <t>10EEE</t>
  </si>
  <si>
    <t>10.5C</t>
  </si>
  <si>
    <t>10.5D</t>
  </si>
  <si>
    <t>10.5E</t>
  </si>
  <si>
    <t>10.5EE</t>
  </si>
  <si>
    <t>10.5EEE</t>
  </si>
  <si>
    <t>11C</t>
  </si>
  <si>
    <t>11D</t>
  </si>
  <si>
    <t>11E</t>
  </si>
  <si>
    <t>11EE</t>
  </si>
  <si>
    <t>11EEE</t>
  </si>
  <si>
    <t>11.5C / 12C</t>
  </si>
  <si>
    <t>11.5D / 12D</t>
  </si>
  <si>
    <t>11.5E / 12E</t>
  </si>
  <si>
    <t>11.5EE / 12EE</t>
  </si>
  <si>
    <t>12.5C</t>
  </si>
  <si>
    <t>12.5D</t>
  </si>
  <si>
    <t>12.5E</t>
  </si>
  <si>
    <t>12.5EE</t>
  </si>
  <si>
    <t>13C</t>
  </si>
  <si>
    <t>13D</t>
  </si>
  <si>
    <t>13E</t>
  </si>
  <si>
    <t>13.5C</t>
  </si>
  <si>
    <t>13.5D</t>
  </si>
  <si>
    <t>14D</t>
  </si>
  <si>
    <t>15E</t>
  </si>
  <si>
    <t>Measurements</t>
  </si>
  <si>
    <t>Note: all pages in this workbook are locked to prevent accidental formula interference, however if you wish to edit the document there is no password on the sheets. Simply select "Unprotect Sheet" from the sheet right-click menu.</t>
  </si>
  <si>
    <t>GENDER (M/F)</t>
  </si>
  <si>
    <t>--</t>
  </si>
  <si>
    <r>
      <t xml:space="preserve">ENTER MEASUREMENTS ABOVE IN </t>
    </r>
    <r>
      <rPr>
        <b/>
        <sz val="11"/>
        <color theme="1"/>
        <rFont val="Calibri"/>
        <family val="2"/>
        <scheme val="minor"/>
      </rPr>
      <t>INCHES</t>
    </r>
    <r>
      <rPr>
        <sz val="11"/>
        <color theme="1"/>
        <rFont val="Calibri"/>
        <family val="2"/>
        <scheme val="minor"/>
      </rPr>
      <t xml:space="preserve"> (Except foot measurements in millimetres)</t>
    </r>
  </si>
  <si>
    <t>Socks</t>
  </si>
  <si>
    <t>CUSTOM</t>
  </si>
  <si>
    <t>Select an entry field above to see measurement instructions for each field. Press ESC to hide the instructions.</t>
  </si>
  <si>
    <t>8405-21-907-9465</t>
  </si>
  <si>
    <t>CAP, SEA CADETS</t>
  </si>
  <si>
    <t>Cap, Sea Cadets</t>
  </si>
  <si>
    <t>XX-LONG</t>
  </si>
  <si>
    <t>XX-SMALL</t>
  </si>
  <si>
    <t>1000-21-060-6142</t>
  </si>
  <si>
    <t>1000-21-060-6144</t>
  </si>
  <si>
    <t>1000-21-060-6146</t>
  </si>
  <si>
    <t>1000-21-060-6148</t>
  </si>
  <si>
    <t>1000-21-060-6428</t>
  </si>
  <si>
    <t>1000-21-060-6438</t>
  </si>
  <si>
    <t>1000-21-060-6440</t>
  </si>
  <si>
    <t>1000-21-060-6442</t>
  </si>
  <si>
    <t>1000-21-060-6728</t>
  </si>
  <si>
    <t>1000-21-060-6730</t>
  </si>
  <si>
    <t>1000-21-060-6744</t>
  </si>
  <si>
    <t>1000-21-060-6746</t>
  </si>
  <si>
    <t>1000-21-060-6748</t>
  </si>
  <si>
    <t>1000-21-060-7030</t>
  </si>
  <si>
    <t>1000-21-060-7052</t>
  </si>
  <si>
    <t>1000-21-060-7054</t>
  </si>
  <si>
    <t>1000-21-060-7056</t>
  </si>
  <si>
    <t>1000-21-060-7058</t>
  </si>
  <si>
    <t>1000-21-060-7060</t>
  </si>
  <si>
    <t>1000-21-060-7062</t>
  </si>
  <si>
    <t>1000-21-060-7330</t>
  </si>
  <si>
    <t>1000-21-060-7332</t>
  </si>
  <si>
    <t>1000-21-060-7354</t>
  </si>
  <si>
    <t>1000-21-060-7356</t>
  </si>
  <si>
    <t>1000-21-060-7632</t>
  </si>
  <si>
    <t>1000-21-060-8032</t>
  </si>
  <si>
    <t>1000-21-060-8034</t>
  </si>
  <si>
    <t>1000-21-060-8036</t>
  </si>
  <si>
    <t>1000-21-060-8038</t>
  </si>
  <si>
    <t>1000-21-060-8040</t>
  </si>
  <si>
    <t>1000-21-060-8042</t>
  </si>
  <si>
    <t>1000-21-060-8044</t>
  </si>
  <si>
    <t>1000-21-060-8046</t>
  </si>
  <si>
    <t>1000-21-060-8048</t>
  </si>
  <si>
    <t>1000-21-060-8050</t>
  </si>
  <si>
    <t>1000-21-060-8052</t>
  </si>
  <si>
    <t>1000-21-060-8054</t>
  </si>
  <si>
    <t>1000-21-060-8056</t>
  </si>
  <si>
    <t>1000-21-060-8058</t>
  </si>
  <si>
    <t>1000-21-060-8060</t>
  </si>
  <si>
    <t>1000-21-060-8062</t>
  </si>
  <si>
    <t>8405-20-001-4217</t>
  </si>
  <si>
    <t>8405-20-001-4528</t>
  </si>
  <si>
    <t>8405-20-001-4529</t>
  </si>
  <si>
    <t>8405-20-001-4534</t>
  </si>
  <si>
    <t>8405-21-905-7835</t>
  </si>
  <si>
    <t>8405-21-905-7836</t>
  </si>
  <si>
    <t>8405-21-905-7837</t>
  </si>
  <si>
    <t>8405-21-905-7838</t>
  </si>
  <si>
    <t>8405-21-905-7839</t>
  </si>
  <si>
    <t>8405-21-905-7840</t>
  </si>
  <si>
    <t>8405-21-905-7841</t>
  </si>
  <si>
    <t>8405-21-905-7842</t>
  </si>
  <si>
    <t>8405-21-905-7843</t>
  </si>
  <si>
    <t>8405-21-905-7844</t>
  </si>
  <si>
    <t>8405-21-905-7845</t>
  </si>
  <si>
    <t>8405-21-905-7846</t>
  </si>
  <si>
    <t>8405-21-905-7847</t>
  </si>
  <si>
    <t>8405-21-905-7848</t>
  </si>
  <si>
    <t>8405-21-905-7849</t>
  </si>
  <si>
    <t>8405-21-905-7850</t>
  </si>
  <si>
    <t>8405-21-905-7851</t>
  </si>
  <si>
    <t>8405-21-905-7852</t>
  </si>
  <si>
    <t>8405-21-905-7853</t>
  </si>
  <si>
    <t>8405-21-905-7854</t>
  </si>
  <si>
    <t>8405-21-905-7855</t>
  </si>
  <si>
    <t>8405-21-905-7856</t>
  </si>
  <si>
    <t>8405-21-905-7857</t>
  </si>
  <si>
    <t>8405-21-905-7858</t>
  </si>
  <si>
    <t>8405-21-905-7859</t>
  </si>
  <si>
    <t>8405-21-905-7860</t>
  </si>
  <si>
    <t>8405-21-905-7861</t>
  </si>
  <si>
    <t>8405-21-905-7862</t>
  </si>
  <si>
    <t>8405-21-907-9963</t>
  </si>
  <si>
    <t>8405-21-907-9964</t>
  </si>
  <si>
    <t>8405-21-907-9965</t>
  </si>
  <si>
    <t>8405-21-910-8158</t>
  </si>
  <si>
    <t>8405-21-910-8159</t>
  </si>
  <si>
    <t>8405-21-910-8160</t>
  </si>
  <si>
    <t>8405-21-910-8341</t>
  </si>
  <si>
    <t>8405-21-910-8342</t>
  </si>
  <si>
    <t>8405-21-910-8343</t>
  </si>
  <si>
    <t>8405-20-001-4362</t>
  </si>
  <si>
    <t>8405-20-001-4526</t>
  </si>
  <si>
    <t>8405-20-001-4527</t>
  </si>
  <si>
    <t>8405-20-001-4531</t>
  </si>
  <si>
    <t>13 1/2, 34</t>
  </si>
  <si>
    <t>14, 36</t>
  </si>
  <si>
    <t>14 1/2, 36</t>
  </si>
  <si>
    <t>19, 33</t>
  </si>
  <si>
    <t>19, 35</t>
  </si>
  <si>
    <t>19, 37</t>
  </si>
  <si>
    <t>19 1/2, 34</t>
  </si>
  <si>
    <t>19 1/2, 36</t>
  </si>
  <si>
    <t>19 1/2, 38</t>
  </si>
  <si>
    <t>20, 34</t>
  </si>
  <si>
    <t>20, 36</t>
  </si>
  <si>
    <t>20, 38</t>
  </si>
  <si>
    <t>13-1/2, 30</t>
  </si>
  <si>
    <t>13-1/2, 32</t>
  </si>
  <si>
    <t>14, 32</t>
  </si>
  <si>
    <t>14, 34</t>
  </si>
  <si>
    <t>14 1/2, 32</t>
  </si>
  <si>
    <t>14 1/2, 34</t>
  </si>
  <si>
    <t>15, 31</t>
  </si>
  <si>
    <t>15, 33</t>
  </si>
  <si>
    <t>15, 35</t>
  </si>
  <si>
    <t>15, 37</t>
  </si>
  <si>
    <t>15 1/2, 31</t>
  </si>
  <si>
    <t>15 1/2, 33</t>
  </si>
  <si>
    <t>15 1/2, 35</t>
  </si>
  <si>
    <t>15 1/2, 37</t>
  </si>
  <si>
    <t>16, 32</t>
  </si>
  <si>
    <t>16, 34</t>
  </si>
  <si>
    <t>16, 36</t>
  </si>
  <si>
    <t>16, 38</t>
  </si>
  <si>
    <t>16 1/2, 32</t>
  </si>
  <si>
    <t>16 1/2, 34</t>
  </si>
  <si>
    <t>16 1/2, 36</t>
  </si>
  <si>
    <t>16 1/2, 38</t>
  </si>
  <si>
    <t>17, 32</t>
  </si>
  <si>
    <t>17, 34</t>
  </si>
  <si>
    <t>17, 36</t>
  </si>
  <si>
    <t>17, 38</t>
  </si>
  <si>
    <t>17 1/2, 32</t>
  </si>
  <si>
    <t>17 1/2, 34</t>
  </si>
  <si>
    <t>17 1/2, 36</t>
  </si>
  <si>
    <t>17 1/2, 38</t>
  </si>
  <si>
    <t>18, 33</t>
  </si>
  <si>
    <t>18, 35</t>
  </si>
  <si>
    <t>18, 37</t>
  </si>
  <si>
    <t>18 1/2, 33</t>
  </si>
  <si>
    <t>18 1/2, 35</t>
  </si>
  <si>
    <t>18 1/2, 37</t>
  </si>
  <si>
    <t>12, 27</t>
  </si>
  <si>
    <t>12, 29</t>
  </si>
  <si>
    <t>12 1/2, 28</t>
  </si>
  <si>
    <t>12 1/2, 30</t>
  </si>
  <si>
    <t>13, 29</t>
  </si>
  <si>
    <t>13, 31</t>
  </si>
  <si>
    <t>11 1/2, 28</t>
  </si>
  <si>
    <t xml:space="preserve">STU Shirt </t>
  </si>
  <si>
    <t>Gun Shirt</t>
  </si>
  <si>
    <t>SHIRT, MEN'S BASE DRESS, LS, BLUE</t>
  </si>
  <si>
    <t>24M-32</t>
  </si>
  <si>
    <t>26M-32</t>
  </si>
  <si>
    <t>28M-32</t>
  </si>
  <si>
    <t>30M-32</t>
  </si>
  <si>
    <t>32M-32</t>
  </si>
  <si>
    <t>34M-32</t>
  </si>
  <si>
    <t>36M-32</t>
  </si>
  <si>
    <t>4M-27</t>
  </si>
  <si>
    <t>24M-34</t>
  </si>
  <si>
    <t>26M-34</t>
  </si>
  <si>
    <t>28M-34</t>
  </si>
  <si>
    <t>30M-34</t>
  </si>
  <si>
    <t>32M-34</t>
  </si>
  <si>
    <t>34M-34</t>
  </si>
  <si>
    <t>36M-34</t>
  </si>
  <si>
    <t>8M-28</t>
  </si>
  <si>
    <t>8M-30</t>
  </si>
  <si>
    <t>8L-28</t>
  </si>
  <si>
    <t>8L-30</t>
  </si>
  <si>
    <t>10M-29</t>
  </si>
  <si>
    <t>10M-31</t>
  </si>
  <si>
    <t>10L-29</t>
  </si>
  <si>
    <t>10L-31</t>
  </si>
  <si>
    <t>12M-32</t>
  </si>
  <si>
    <t>12L-30</t>
  </si>
  <si>
    <t>12L-32</t>
  </si>
  <si>
    <t>14S-30</t>
  </si>
  <si>
    <t>14S-32</t>
  </si>
  <si>
    <t>14M-30</t>
  </si>
  <si>
    <t>14M-32</t>
  </si>
  <si>
    <t>14L-30</t>
  </si>
  <si>
    <t>14L-32</t>
  </si>
  <si>
    <t>16S-30</t>
  </si>
  <si>
    <t>16S-32</t>
  </si>
  <si>
    <t>16M-30</t>
  </si>
  <si>
    <t>16M-32</t>
  </si>
  <si>
    <t>18S-31</t>
  </si>
  <si>
    <t>18S-33</t>
  </si>
  <si>
    <t>18M-31</t>
  </si>
  <si>
    <t>18M-33</t>
  </si>
  <si>
    <t>20S-31</t>
  </si>
  <si>
    <t>20S-33</t>
  </si>
  <si>
    <t>20M-31</t>
  </si>
  <si>
    <t>20M-33</t>
  </si>
  <si>
    <t>22S-31</t>
  </si>
  <si>
    <t>22S-33</t>
  </si>
  <si>
    <t>22M-31</t>
  </si>
  <si>
    <t>22M-33</t>
  </si>
  <si>
    <t>12M-30</t>
  </si>
  <si>
    <t>6M-27</t>
  </si>
  <si>
    <t>6M-29</t>
  </si>
  <si>
    <t>SHIRT, WOMEN'S BASE DRESS, LS, BLUE</t>
  </si>
  <si>
    <t>GUNSHIRT</t>
  </si>
  <si>
    <t>6024(H34-1/2)</t>
  </si>
  <si>
    <t>6025(H35-1/2)</t>
  </si>
  <si>
    <t>6026(H36-1/2)</t>
  </si>
  <si>
    <t>6340 (H50-1/2)</t>
  </si>
  <si>
    <t>6342 (H52-1/2)</t>
  </si>
  <si>
    <t>6344 (H54-1/2)</t>
  </si>
  <si>
    <t>6346 (H56-1/2)</t>
  </si>
  <si>
    <t>6740 (H50-1/2)</t>
  </si>
  <si>
    <t>6742 (H52-1/2)</t>
  </si>
  <si>
    <t>6744 (H54-1/2)</t>
  </si>
  <si>
    <t>6746 (H56-1/2)</t>
  </si>
  <si>
    <t>6748 (H58-1/2)</t>
  </si>
  <si>
    <t>6750 (H60-1/2)</t>
  </si>
  <si>
    <t>7326 (H36-1/2)</t>
  </si>
  <si>
    <t>7328 (H38-1/2)</t>
  </si>
  <si>
    <t>7330 (H40-1/2)</t>
  </si>
  <si>
    <t>7332 (H42-1/2)</t>
  </si>
  <si>
    <t>7334 (H44-1/2)</t>
  </si>
  <si>
    <t>7336 (H46-1/2)</t>
  </si>
  <si>
    <t>7338 (H48-1/2)</t>
  </si>
  <si>
    <t>7340 (H50-1/2)</t>
  </si>
  <si>
    <t>7342 (H52-1/2)</t>
  </si>
  <si>
    <t>7344 (H54-1/2)</t>
  </si>
  <si>
    <t>7346 (H56-1/2)</t>
  </si>
  <si>
    <t>7348 (H58-1/2)</t>
  </si>
  <si>
    <t>7350 (H60-1/2)</t>
  </si>
  <si>
    <t>7352 (H62-1/2)</t>
  </si>
  <si>
    <t>7354 (H64-1/2)</t>
  </si>
  <si>
    <t>7356 (H66-1/2)</t>
  </si>
  <si>
    <t>7640 (H50-1/2)</t>
  </si>
  <si>
    <t>7642 (H52-1/2)</t>
  </si>
  <si>
    <t>7644 (H54-1/2)</t>
  </si>
  <si>
    <t>7646 (H56-1/2)</t>
  </si>
  <si>
    <t>7648 (H58-1/2)</t>
  </si>
  <si>
    <t>7650 (H60-1/2)</t>
  </si>
  <si>
    <t>7652 (H62-1/2)</t>
  </si>
  <si>
    <t>7654 (H64-1/2)</t>
  </si>
  <si>
    <t>7656 (H66-1/2)</t>
  </si>
  <si>
    <t>7658(H68-1/2)</t>
  </si>
  <si>
    <t>6325 (H35-1/2)</t>
  </si>
  <si>
    <t>6326 (H36-1/2)</t>
  </si>
  <si>
    <t>6327-1/2 (H38)</t>
  </si>
  <si>
    <t>6329 (H39-1/2)</t>
  </si>
  <si>
    <t>6330-1/2 (H41)</t>
  </si>
  <si>
    <t>6332 (H42-1/2)</t>
  </si>
  <si>
    <t>6334 (H44-1/2)</t>
  </si>
  <si>
    <t>6336 (H46-1/2)</t>
  </si>
  <si>
    <t>6725 (H35-1/2)</t>
  </si>
  <si>
    <t>6726 (H36-1/2)</t>
  </si>
  <si>
    <t>6727-1/2 (H38)</t>
  </si>
  <si>
    <t>6729 (H39-1/2)</t>
  </si>
  <si>
    <t>6730-1/2 (H41)</t>
  </si>
  <si>
    <t>6732 (H42-1/2)</t>
  </si>
  <si>
    <t>6734 (H44-1/2)</t>
  </si>
  <si>
    <t>6736 (H46-1/2)</t>
  </si>
  <si>
    <t>6738 (H48-1/2)</t>
  </si>
  <si>
    <t>7025 (H35-1/2)</t>
  </si>
  <si>
    <t>7026 (H36-1/2)</t>
  </si>
  <si>
    <t>7027-1/2 (H38)</t>
  </si>
  <si>
    <t>7029 (H39-1/2)</t>
  </si>
  <si>
    <t>7030-1/2 (H41)</t>
  </si>
  <si>
    <t>7032 (H42-1/2)</t>
  </si>
  <si>
    <t>7034 (H44-1/2)</t>
  </si>
  <si>
    <t>7036 (H46-1/2)</t>
  </si>
  <si>
    <t>7038 (H48-1/2)</t>
  </si>
  <si>
    <t>6338 (H48-1/2)</t>
  </si>
</sst>
</file>

<file path=xl/styles.xml><?xml version="1.0" encoding="utf-8"?>
<styleSheet xmlns="http://schemas.openxmlformats.org/spreadsheetml/2006/main">
  <numFmts count="2">
    <numFmt numFmtId="164" formatCode="####\-##\-###\-####"/>
    <numFmt numFmtId="165" formatCode="0.0"/>
  </numFmts>
  <fonts count="10">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b/>
      <sz val="14"/>
      <color theme="1"/>
      <name val="Calibri"/>
      <family val="2"/>
      <scheme val="minor"/>
    </font>
    <font>
      <b/>
      <sz val="11"/>
      <name val="Calibri"/>
      <family val="2"/>
      <scheme val="minor"/>
    </font>
    <font>
      <i/>
      <sz val="11"/>
      <name val="Calibri"/>
      <family val="2"/>
      <scheme val="minor"/>
    </font>
    <font>
      <sz val="8.25"/>
      <color theme="1"/>
      <name val="Arial"/>
      <family val="2"/>
    </font>
    <font>
      <sz val="9"/>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5F5F5"/>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rgb="FFC0C0C0"/>
      </left>
      <right style="medium">
        <color rgb="FFC0C0C0"/>
      </right>
      <top style="medium">
        <color rgb="FFC0C0C0"/>
      </top>
      <bottom style="medium">
        <color rgb="FFC0C0C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17">
    <xf numFmtId="0" fontId="0" fillId="0" borderId="0" xfId="0"/>
    <xf numFmtId="164" fontId="0" fillId="0" borderId="0" xfId="0" applyNumberFormat="1" applyAlignment="1">
      <alignment horizontal="center"/>
    </xf>
    <xf numFmtId="0" fontId="0" fillId="0" borderId="0" xfId="0" applyAlignment="1">
      <alignment horizontal="center"/>
    </xf>
    <xf numFmtId="16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center"/>
    </xf>
    <xf numFmtId="0" fontId="0" fillId="0" borderId="0" xfId="0" applyBorder="1" applyAlignment="1">
      <alignment horizontal="center"/>
    </xf>
    <xf numFmtId="164" fontId="0" fillId="0" borderId="1" xfId="0" applyNumberFormat="1" applyBorder="1" applyAlignment="1">
      <alignment horizontal="center"/>
    </xf>
    <xf numFmtId="0" fontId="0" fillId="2" borderId="0" xfId="0" applyFill="1" applyAlignment="1">
      <alignment horizontal="center"/>
    </xf>
    <xf numFmtId="0" fontId="0" fillId="0" borderId="0" xfId="0" applyFill="1" applyAlignment="1">
      <alignment horizontal="center"/>
    </xf>
    <xf numFmtId="0" fontId="0" fillId="0" borderId="1" xfId="0"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4" fillId="0" borderId="1" xfId="0" applyFont="1" applyBorder="1" applyAlignment="1">
      <alignment horizontal="center"/>
    </xf>
    <xf numFmtId="1" fontId="0" fillId="0" borderId="1" xfId="0" applyNumberFormat="1" applyBorder="1" applyAlignment="1">
      <alignment horizontal="center"/>
    </xf>
    <xf numFmtId="1" fontId="0" fillId="0" borderId="0" xfId="0" applyNumberFormat="1"/>
    <xf numFmtId="1" fontId="0" fillId="0" borderId="0" xfId="0" applyNumberFormat="1" applyAlignment="1">
      <alignment horizontal="center"/>
    </xf>
    <xf numFmtId="164" fontId="0" fillId="0" borderId="3" xfId="0" applyNumberForma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6" xfId="0" applyBorder="1"/>
    <xf numFmtId="0" fontId="0" fillId="0" borderId="8" xfId="0" applyBorder="1"/>
    <xf numFmtId="0" fontId="0" fillId="4" borderId="7"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0" borderId="1" xfId="0" quotePrefix="1" applyBorder="1" applyAlignment="1">
      <alignment horizontal="center"/>
    </xf>
    <xf numFmtId="0" fontId="3" fillId="0" borderId="0" xfId="0" applyFont="1" applyBorder="1"/>
    <xf numFmtId="0" fontId="3" fillId="0" borderId="0" xfId="0" applyFont="1" applyBorder="1" applyAlignment="1">
      <alignment horizontal="center"/>
    </xf>
    <xf numFmtId="0" fontId="3" fillId="0" borderId="0" xfId="0" applyFont="1" applyFill="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xf>
    <xf numFmtId="165" fontId="0" fillId="0" borderId="0" xfId="0" applyNumberFormat="1" applyAlignment="1">
      <alignment horizontal="center"/>
    </xf>
    <xf numFmtId="0" fontId="0" fillId="0" borderId="0" xfId="0" applyFill="1" applyBorder="1" applyAlignment="1">
      <alignment wrapText="1"/>
    </xf>
    <xf numFmtId="164" fontId="0" fillId="0" borderId="1" xfId="0" applyNumberFormat="1" applyBorder="1" applyAlignment="1">
      <alignment horizontal="center"/>
    </xf>
    <xf numFmtId="0" fontId="0" fillId="0" borderId="1" xfId="0" applyBorder="1" applyAlignment="1">
      <alignment horizontal="center"/>
    </xf>
    <xf numFmtId="0" fontId="4" fillId="0" borderId="0" xfId="0" applyFont="1"/>
    <xf numFmtId="164" fontId="4" fillId="0" borderId="1" xfId="0" applyNumberFormat="1" applyFont="1" applyBorder="1" applyAlignment="1">
      <alignment horizontal="center"/>
    </xf>
    <xf numFmtId="2" fontId="4" fillId="0" borderId="1" xfId="0" applyNumberFormat="1" applyFont="1" applyBorder="1" applyAlignment="1">
      <alignment horizontal="center"/>
    </xf>
    <xf numFmtId="12" fontId="4" fillId="0" borderId="1" xfId="0" applyNumberFormat="1" applyFont="1" applyBorder="1" applyAlignment="1">
      <alignment horizontal="center"/>
    </xf>
    <xf numFmtId="0" fontId="4" fillId="0" borderId="0" xfId="0" applyFont="1" applyBorder="1"/>
    <xf numFmtId="0" fontId="4" fillId="0" borderId="0" xfId="0" applyFont="1" applyBorder="1" applyAlignment="1">
      <alignment horizontal="center"/>
    </xf>
    <xf numFmtId="2" fontId="4" fillId="0" borderId="0" xfId="0" applyNumberFormat="1" applyFont="1"/>
    <xf numFmtId="0" fontId="4" fillId="2" borderId="0" xfId="0" applyFont="1" applyFill="1" applyAlignment="1">
      <alignment horizontal="center"/>
    </xf>
    <xf numFmtId="164" fontId="4" fillId="0" borderId="0" xfId="0" applyNumberFormat="1" applyFont="1" applyBorder="1" applyAlignment="1">
      <alignment horizontal="center"/>
    </xf>
    <xf numFmtId="2" fontId="4" fillId="0" borderId="0" xfId="0" applyNumberFormat="1" applyFont="1" applyBorder="1" applyAlignment="1">
      <alignment horizontal="center"/>
    </xf>
    <xf numFmtId="0" fontId="7" fillId="0" borderId="0" xfId="0" applyFont="1" applyFill="1" applyBorder="1" applyAlignment="1">
      <alignment horizontal="center"/>
    </xf>
    <xf numFmtId="12" fontId="4" fillId="2" borderId="0" xfId="0" applyNumberFormat="1" applyFont="1" applyFill="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 fontId="4" fillId="0" borderId="1" xfId="0" applyNumberFormat="1" applyFont="1" applyBorder="1" applyAlignment="1">
      <alignment horizontal="center"/>
    </xf>
    <xf numFmtId="1" fontId="4" fillId="0" borderId="0" xfId="0" applyNumberFormat="1" applyFont="1" applyAlignment="1">
      <alignment horizontal="center"/>
    </xf>
    <xf numFmtId="1" fontId="4" fillId="0" borderId="0" xfId="0" applyNumberFormat="1" applyFont="1"/>
    <xf numFmtId="2" fontId="0" fillId="0" borderId="0" xfId="0" applyNumberFormat="1"/>
    <xf numFmtId="0" fontId="0" fillId="5" borderId="22" xfId="0" applyFont="1" applyFill="1" applyBorder="1" applyAlignment="1">
      <alignment vertical="top"/>
    </xf>
    <xf numFmtId="0" fontId="0" fillId="6" borderId="22" xfId="0" applyFont="1" applyFill="1" applyBorder="1" applyAlignment="1">
      <alignment vertical="top"/>
    </xf>
    <xf numFmtId="0" fontId="9" fillId="0" borderId="0" xfId="0" applyFont="1" applyFill="1" applyBorder="1" applyAlignment="1">
      <alignment vertical="center"/>
    </xf>
    <xf numFmtId="0" fontId="0" fillId="0" borderId="0" xfId="0" applyFill="1" applyBorder="1"/>
    <xf numFmtId="164" fontId="0" fillId="0" borderId="0" xfId="0" applyNumberFormat="1" applyFill="1" applyBorder="1" applyAlignment="1">
      <alignment horizontal="center"/>
    </xf>
    <xf numFmtId="0" fontId="8" fillId="0" borderId="0" xfId="0" applyFont="1" applyFill="1" applyBorder="1" applyAlignment="1">
      <alignment vertical="top"/>
    </xf>
    <xf numFmtId="164" fontId="0" fillId="0" borderId="1" xfId="0" applyNumberFormat="1" applyFill="1" applyBorder="1" applyAlignment="1">
      <alignment horizontal="center"/>
    </xf>
    <xf numFmtId="0" fontId="0" fillId="0" borderId="1" xfId="0" applyFill="1" applyBorder="1" applyAlignment="1">
      <alignment horizontal="center"/>
    </xf>
    <xf numFmtId="165" fontId="0" fillId="0" borderId="1" xfId="0" applyNumberFormat="1" applyFill="1" applyBorder="1" applyAlignment="1">
      <alignment horizontal="center"/>
    </xf>
    <xf numFmtId="0" fontId="0" fillId="0" borderId="1" xfId="0" applyFont="1" applyFill="1" applyBorder="1" applyAlignment="1">
      <alignment vertical="top"/>
    </xf>
    <xf numFmtId="0" fontId="0" fillId="0" borderId="1" xfId="0" applyFont="1" applyFill="1" applyBorder="1" applyAlignment="1">
      <alignment horizontal="center"/>
    </xf>
    <xf numFmtId="164" fontId="0" fillId="0" borderId="1" xfId="0" applyNumberFormat="1" applyFont="1" applyFill="1" applyBorder="1" applyAlignment="1">
      <alignment horizontal="center"/>
    </xf>
    <xf numFmtId="165" fontId="0" fillId="0" borderId="1" xfId="0" applyNumberFormat="1" applyFont="1" applyFill="1" applyBorder="1" applyAlignment="1">
      <alignment horizontal="center"/>
    </xf>
    <xf numFmtId="0" fontId="0" fillId="2" borderId="0" xfId="0" applyFont="1" applyFill="1" applyAlignment="1">
      <alignment horizontal="center"/>
    </xf>
    <xf numFmtId="0" fontId="0" fillId="0" borderId="0" xfId="0" applyFont="1" applyAlignment="1">
      <alignment horizontal="center"/>
    </xf>
    <xf numFmtId="0" fontId="0" fillId="0" borderId="0" xfId="0" applyFont="1" applyFill="1" applyAlignment="1">
      <alignment horizontal="center"/>
    </xf>
    <xf numFmtId="0" fontId="0" fillId="0" borderId="1" xfId="0" applyFont="1" applyFill="1" applyBorder="1" applyAlignment="1">
      <alignment vertical="center"/>
    </xf>
    <xf numFmtId="0" fontId="0" fillId="0" borderId="0" xfId="0" applyFont="1" applyFill="1" applyBorder="1" applyAlignment="1">
      <alignment vertical="center"/>
    </xf>
    <xf numFmtId="0" fontId="0" fillId="0" borderId="23" xfId="0" applyBorder="1" applyAlignment="1">
      <alignment horizontal="center"/>
    </xf>
    <xf numFmtId="12" fontId="0" fillId="0" borderId="24" xfId="0" applyNumberFormat="1" applyBorder="1" applyAlignment="1">
      <alignment horizontal="center"/>
    </xf>
    <xf numFmtId="0" fontId="0" fillId="0" borderId="23" xfId="0" applyBorder="1"/>
    <xf numFmtId="0" fontId="0" fillId="4" borderId="24" xfId="0" applyFill="1" applyBorder="1" applyAlignment="1" applyProtection="1">
      <alignment horizontal="center"/>
      <protection locked="0"/>
    </xf>
    <xf numFmtId="0" fontId="0" fillId="0" borderId="12"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wrapText="1"/>
    </xf>
    <xf numFmtId="0" fontId="0" fillId="4" borderId="12" xfId="0" applyFill="1" applyBorder="1" applyAlignment="1">
      <alignment horizontal="center" wrapText="1"/>
    </xf>
    <xf numFmtId="0" fontId="0" fillId="4" borderId="13" xfId="0" applyFill="1" applyBorder="1" applyAlignment="1">
      <alignment horizontal="center" wrapText="1"/>
    </xf>
    <xf numFmtId="0" fontId="0" fillId="4" borderId="19" xfId="0" applyFill="1" applyBorder="1" applyAlignment="1">
      <alignment horizontal="center" wrapText="1"/>
    </xf>
    <xf numFmtId="0" fontId="0" fillId="4" borderId="20" xfId="0" applyFill="1" applyBorder="1" applyAlignment="1">
      <alignment horizontal="center" wrapText="1"/>
    </xf>
    <xf numFmtId="0" fontId="0" fillId="4" borderId="14" xfId="0" applyFill="1" applyBorder="1" applyAlignment="1">
      <alignment horizontal="center" wrapText="1"/>
    </xf>
    <xf numFmtId="0" fontId="0" fillId="4" borderId="15" xfId="0" applyFill="1" applyBorder="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0" fillId="3" borderId="12" xfId="0" applyFill="1" applyBorder="1" applyAlignment="1">
      <alignment horizontal="center" wrapText="1"/>
    </xf>
    <xf numFmtId="0" fontId="0" fillId="3" borderId="13" xfId="0" applyFill="1" applyBorder="1" applyAlignment="1">
      <alignment horizontal="center" wrapText="1"/>
    </xf>
    <xf numFmtId="0" fontId="0" fillId="3" borderId="14" xfId="0" applyFill="1" applyBorder="1" applyAlignment="1">
      <alignment horizontal="center" wrapText="1"/>
    </xf>
    <xf numFmtId="0" fontId="0" fillId="3" borderId="15" xfId="0" applyFill="1" applyBorder="1" applyAlignment="1">
      <alignment horizontal="center" wrapText="1"/>
    </xf>
    <xf numFmtId="164" fontId="6" fillId="0" borderId="2" xfId="0" applyNumberFormat="1" applyFont="1" applyBorder="1" applyAlignment="1">
      <alignment horizontal="center"/>
    </xf>
    <xf numFmtId="0" fontId="7" fillId="0" borderId="1" xfId="0" applyFont="1" applyBorder="1" applyAlignment="1">
      <alignment horizontal="center"/>
    </xf>
    <xf numFmtId="0" fontId="2" fillId="0" borderId="1" xfId="0" applyFont="1" applyBorder="1" applyAlignment="1">
      <alignment horizontal="center"/>
    </xf>
    <xf numFmtId="164" fontId="1" fillId="0" borderId="2" xfId="0" applyNumberFormat="1"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0" fillId="0" borderId="1" xfId="0" applyFont="1" applyFill="1" applyBorder="1" applyAlignment="1">
      <alignment horizontal="center"/>
    </xf>
    <xf numFmtId="0" fontId="2" fillId="0" borderId="1" xfId="0" applyFont="1" applyFill="1" applyBorder="1" applyAlignment="1">
      <alignment horizontal="center"/>
    </xf>
    <xf numFmtId="0" fontId="1" fillId="0" borderId="2" xfId="0" applyFont="1" applyBorder="1" applyAlignment="1">
      <alignment horizontal="center"/>
    </xf>
    <xf numFmtId="0" fontId="7" fillId="3" borderId="1" xfId="0" applyFont="1" applyFill="1" applyBorder="1" applyAlignment="1">
      <alignment horizontal="center"/>
    </xf>
    <xf numFmtId="0" fontId="3" fillId="0" borderId="0" xfId="0" applyFont="1"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wrapText="1"/>
    </xf>
  </cellXfs>
  <cellStyles count="1">
    <cellStyle name="Normal" xfId="0" builtinId="0"/>
  </cellStyles>
  <dxfs count="7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95D5D"/>
        </patternFill>
      </fill>
    </dxf>
    <dxf>
      <font>
        <b val="0"/>
        <i/>
        <color theme="0" tint="-0.34998626667073579"/>
      </font>
    </dxf>
    <dxf>
      <font>
        <b val="0"/>
        <i/>
        <color theme="0" tint="-0.34998626667073579"/>
      </font>
    </dxf>
    <dxf>
      <fill>
        <patternFill>
          <bgColor rgb="FFF95D5D"/>
        </patternFill>
      </fill>
    </dxf>
    <dxf>
      <font>
        <b val="0"/>
        <i/>
        <color theme="0" tint="-0.34998626667073579"/>
      </font>
    </dxf>
    <dxf>
      <font>
        <b val="0"/>
        <i/>
        <color theme="0" tint="-0.34998626667073579"/>
      </font>
    </dxf>
    <dxf>
      <fill>
        <patternFill>
          <bgColor rgb="FFF85D5D"/>
        </patternFill>
      </fill>
      <border>
        <vertical/>
        <horizontal/>
      </border>
    </dxf>
  </dxfs>
  <tableStyles count="0" defaultTableStyle="TableStyleMedium2" defaultPivotStyle="PivotStyleLight16"/>
  <colors>
    <mruColors>
      <color rgb="FFF85D5D"/>
      <color rgb="FFF9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B1:K26"/>
  <sheetViews>
    <sheetView showGridLines="0" showRowColHeaders="0" showRuler="0" zoomScaleNormal="100" workbookViewId="0">
      <selection activeCell="B22" sqref="B22"/>
    </sheetView>
  </sheetViews>
  <sheetFormatPr defaultRowHeight="15"/>
  <cols>
    <col min="2" max="2" width="20.5703125" customWidth="1"/>
    <col min="3" max="3" width="15.42578125" style="2" customWidth="1"/>
    <col min="6" max="6" width="15.140625" style="2" customWidth="1"/>
    <col min="7" max="7" width="18.28515625" style="2" bestFit="1" customWidth="1"/>
  </cols>
  <sheetData>
    <row r="1" spans="2:7" ht="15.75" thickBot="1"/>
    <row r="2" spans="2:7" ht="19.5" thickBot="1">
      <c r="B2" s="94" t="s">
        <v>222</v>
      </c>
      <c r="C2" s="95"/>
      <c r="F2" s="94" t="s">
        <v>135</v>
      </c>
      <c r="G2" s="95"/>
    </row>
    <row r="3" spans="2:7">
      <c r="B3" s="76" t="s">
        <v>224</v>
      </c>
      <c r="C3" s="77" t="s">
        <v>8</v>
      </c>
      <c r="F3" s="74" t="s">
        <v>232</v>
      </c>
      <c r="G3" s="75">
        <f>IF(Head="","Measurement Missing",Cap_Size)</f>
        <v>7.25</v>
      </c>
    </row>
    <row r="4" spans="2:7">
      <c r="B4" s="22" t="s">
        <v>11</v>
      </c>
      <c r="C4" s="24">
        <v>22.5</v>
      </c>
      <c r="F4" s="18" t="s">
        <v>136</v>
      </c>
      <c r="G4" s="19" t="s">
        <v>146</v>
      </c>
    </row>
    <row r="5" spans="2:7">
      <c r="B5" s="22" t="s">
        <v>2</v>
      </c>
      <c r="C5" s="24">
        <v>17</v>
      </c>
      <c r="F5" s="18" t="s">
        <v>137</v>
      </c>
      <c r="G5" s="19" t="str">
        <f>IF(Head="","Measurement Missing",Tilley_Size)</f>
        <v>L (23)</v>
      </c>
    </row>
    <row r="6" spans="2:7">
      <c r="B6" s="22" t="s">
        <v>3</v>
      </c>
      <c r="C6" s="24">
        <v>39</v>
      </c>
      <c r="F6" s="18" t="s">
        <v>138</v>
      </c>
      <c r="G6" s="19" t="str">
        <f>IF(Hand="","Measurement Missing",Glove_Size)</f>
        <v>S/M</v>
      </c>
    </row>
    <row r="7" spans="2:7">
      <c r="B7" s="22" t="s">
        <v>13</v>
      </c>
      <c r="C7" s="24">
        <v>36</v>
      </c>
      <c r="F7" s="18" t="s">
        <v>141</v>
      </c>
      <c r="G7" s="19">
        <f>IF(OR(Chest="",Height=""),"Measurement Missing",Tunic_Size)</f>
        <v>7340</v>
      </c>
    </row>
    <row r="8" spans="2:7">
      <c r="B8" s="22" t="s">
        <v>14</v>
      </c>
      <c r="C8" s="24">
        <v>43</v>
      </c>
      <c r="F8" s="18" t="s">
        <v>139</v>
      </c>
      <c r="G8" s="19">
        <f>IF(Chest="","Measurement Missing",Tunic_Belt_Size)</f>
        <v>42</v>
      </c>
    </row>
    <row r="9" spans="2:7">
      <c r="B9" s="22" t="s">
        <v>4</v>
      </c>
      <c r="C9" s="24">
        <v>71</v>
      </c>
      <c r="F9" s="18" t="s">
        <v>142</v>
      </c>
      <c r="G9" s="19">
        <f>IF(Gender="","Enter Gender",IF(OR(Waist="",Hips="",Height=""),"Measurement Missing",IF(Gender="M",Pant_Size_M,Pant_Size_F)))</f>
        <v>7338</v>
      </c>
    </row>
    <row r="10" spans="2:7">
      <c r="B10" s="22" t="s">
        <v>36</v>
      </c>
      <c r="C10" s="24">
        <v>265</v>
      </c>
      <c r="F10" s="18" t="s">
        <v>140</v>
      </c>
      <c r="G10" s="19" t="str">
        <f>IF(Waist="","Measurement Missing",Belt_Size)</f>
        <v>REGULAR</v>
      </c>
    </row>
    <row r="11" spans="2:7">
      <c r="B11" s="22" t="s">
        <v>50</v>
      </c>
      <c r="C11" s="24">
        <v>95</v>
      </c>
      <c r="F11" s="18" t="s">
        <v>376</v>
      </c>
      <c r="G11" s="19" t="str">
        <f>IF(Gender="","Enter Gender",IF(OR(Neck="",Chest="",Height=""),"Measurement Missing",IF(Gender="M",Shirt_Size_M,Shirt_Size_F)))</f>
        <v>17, 34</v>
      </c>
    </row>
    <row r="12" spans="2:7" ht="15.75" thickBot="1">
      <c r="B12" s="23" t="s">
        <v>34</v>
      </c>
      <c r="C12" s="25">
        <v>9</v>
      </c>
      <c r="F12" s="18" t="s">
        <v>377</v>
      </c>
      <c r="G12" s="19">
        <f>IF(OR(Chest="",Height=""),"Measurement Missing",GunShirt_Size)</f>
        <v>4000</v>
      </c>
    </row>
    <row r="13" spans="2:7" ht="15.75" thickBot="1">
      <c r="F13" s="18" t="s">
        <v>143</v>
      </c>
      <c r="G13" s="19" t="str">
        <f>IF(Chest="","Measurement Missing",TShirt_Size)</f>
        <v>LARGE</v>
      </c>
    </row>
    <row r="14" spans="2:7">
      <c r="B14" s="96" t="s">
        <v>226</v>
      </c>
      <c r="C14" s="97"/>
      <c r="F14" s="18" t="s">
        <v>144</v>
      </c>
      <c r="G14" s="19">
        <f>IF(OR(Chest="",Hips="",Height=""),"Measurement Missing",Parka_Size)</f>
        <v>7644</v>
      </c>
    </row>
    <row r="15" spans="2:7" ht="15.75" thickBot="1">
      <c r="B15" s="98"/>
      <c r="C15" s="99"/>
      <c r="F15" s="18" t="s">
        <v>147</v>
      </c>
      <c r="G15" s="19">
        <f>IF(OR(Chest="",Hips="",Height=""),"Measurement Missing",Liner_Size)</f>
        <v>7644</v>
      </c>
    </row>
    <row r="16" spans="2:7" ht="15.75" thickBot="1">
      <c r="F16" s="18" t="s">
        <v>145</v>
      </c>
      <c r="G16" s="19" t="str">
        <f>IF(OR(Foot_Length="",Foot_Width=""),"Measurement Missing",Boot_Size)</f>
        <v>265/96</v>
      </c>
    </row>
    <row r="17" spans="2:11" ht="14.25" customHeight="1">
      <c r="B17" s="88" t="s">
        <v>229</v>
      </c>
      <c r="C17" s="89"/>
      <c r="F17" s="30" t="s">
        <v>227</v>
      </c>
      <c r="G17" s="31" t="str">
        <f>IF(Foot_Length="","Measurement Missing",Sock_Size)</f>
        <v>L</v>
      </c>
    </row>
    <row r="18" spans="2:11" ht="15.75" thickBot="1">
      <c r="B18" s="90"/>
      <c r="C18" s="91"/>
      <c r="F18" s="20" t="s">
        <v>138</v>
      </c>
      <c r="G18" s="21" t="str">
        <f>IF(Hand="","Measurement Missing",Glove_Size)</f>
        <v>S/M</v>
      </c>
    </row>
    <row r="19" spans="2:11" ht="15.75" thickBot="1">
      <c r="B19" s="92"/>
      <c r="C19" s="93"/>
    </row>
    <row r="20" spans="2:11" ht="14.25" customHeight="1">
      <c r="B20" s="35"/>
      <c r="C20" s="35"/>
      <c r="F20" s="87" t="str">
        <f>IF(OR(G3="CUSTOM",G5="CUSTOM",G6="CUSTOM",G7="CUSTOM",G8="CUSTOM",G9="CUSTOM",G10="CUSTOM",G11="CUSTOM",G12="CUSTOM",G13="CUSTOM",G14="CUSTOM",G15="CUSTOM",G16="CUSTOM",G17="CUSTOM",G18="CUSTOM"),"This cadet has one or more suggested sizes that fall outside of what is available through the main Clothing Online ordering catalogue. Call Logistik Unicorp to determine if custom sizes can be ordered in these parts.","")</f>
        <v/>
      </c>
      <c r="G20" s="87"/>
      <c r="H20" s="87"/>
      <c r="I20" s="87"/>
      <c r="J20" s="87"/>
      <c r="K20" s="87"/>
    </row>
    <row r="21" spans="2:11" ht="14.25" customHeight="1">
      <c r="F21" s="87"/>
      <c r="G21" s="87"/>
      <c r="H21" s="87"/>
      <c r="I21" s="87"/>
      <c r="J21" s="87"/>
      <c r="K21" s="87"/>
    </row>
    <row r="22" spans="2:11">
      <c r="F22" s="87"/>
      <c r="G22" s="87"/>
      <c r="H22" s="87"/>
      <c r="I22" s="87"/>
      <c r="J22" s="87"/>
      <c r="K22" s="87"/>
    </row>
    <row r="23" spans="2:11" ht="15.75" thickBot="1"/>
    <row r="24" spans="2:11" ht="14.25" customHeight="1">
      <c r="B24" s="78" t="s">
        <v>223</v>
      </c>
      <c r="C24" s="79"/>
      <c r="D24" s="79"/>
      <c r="E24" s="79"/>
      <c r="F24" s="79"/>
      <c r="G24" s="79"/>
      <c r="H24" s="79"/>
      <c r="I24" s="80"/>
    </row>
    <row r="25" spans="2:11">
      <c r="B25" s="81"/>
      <c r="C25" s="82"/>
      <c r="D25" s="82"/>
      <c r="E25" s="82"/>
      <c r="F25" s="82"/>
      <c r="G25" s="82"/>
      <c r="H25" s="82"/>
      <c r="I25" s="83"/>
    </row>
    <row r="26" spans="2:11" ht="15.75" thickBot="1">
      <c r="B26" s="84"/>
      <c r="C26" s="85"/>
      <c r="D26" s="85"/>
      <c r="E26" s="85"/>
      <c r="F26" s="85"/>
      <c r="G26" s="85"/>
      <c r="H26" s="85"/>
      <c r="I26" s="86"/>
    </row>
  </sheetData>
  <sheetProtection selectLockedCells="1"/>
  <mergeCells count="6">
    <mergeCell ref="B24:I26"/>
    <mergeCell ref="F20:K22"/>
    <mergeCell ref="B17:C19"/>
    <mergeCell ref="F2:G2"/>
    <mergeCell ref="B2:C2"/>
    <mergeCell ref="B14:C15"/>
  </mergeCells>
  <conditionalFormatting sqref="F20">
    <cfRule type="notContainsBlanks" dxfId="69" priority="17">
      <formula>LEN(TRIM(F20))&gt;0</formula>
    </cfRule>
  </conditionalFormatting>
  <conditionalFormatting sqref="G3:G17">
    <cfRule type="cellIs" dxfId="68" priority="10" operator="equal">
      <formula>"Enter Gender"</formula>
    </cfRule>
    <cfRule type="cellIs" dxfId="67" priority="11" operator="equal">
      <formula>"Measurement Missing"</formula>
    </cfRule>
    <cfRule type="cellIs" dxfId="66" priority="12" operator="equal">
      <formula>"CUSTOM"</formula>
    </cfRule>
  </conditionalFormatting>
  <conditionalFormatting sqref="G18">
    <cfRule type="cellIs" dxfId="65" priority="1" operator="equal">
      <formula>"Enter Gender"</formula>
    </cfRule>
    <cfRule type="cellIs" dxfId="64" priority="2" operator="equal">
      <formula>"Measurement Missing"</formula>
    </cfRule>
    <cfRule type="cellIs" dxfId="63" priority="3" operator="equal">
      <formula>"CUSTOM"</formula>
    </cfRule>
  </conditionalFormatting>
  <dataValidations xWindow="737" yWindow="704" count="10">
    <dataValidation type="custom" allowBlank="1" showInputMessage="1" showErrorMessage="1" promptTitle="Gender Entry" prompt="Enter this as &quot;M&quot; or &quot;F&quot; for the gender of the cadet. _x000a__x000a_Note: in the case of a gender-neutral cadet it is recommended to use the biological sex as those uniform parts will likely fit them best." sqref="C3">
      <formula1>OR(C3="M",C3="F")</formula1>
    </dataValidation>
    <dataValidation allowBlank="1" showInputMessage="1" showErrorMessage="1" promptTitle="Head Measurement" prompt="Measure around the circumference of the head at the temples and across the forehead." sqref="C4"/>
    <dataValidation allowBlank="1" showInputMessage="1" showErrorMessage="1" promptTitle="Neck Measurement" prompt="Measure around the neck. Leave about 1 finger's worth of space inside the measuring tape to allow comfort for the cadet to breathe/swallow!" sqref="C5"/>
    <dataValidation allowBlank="1" showInputMessage="1" showErrorMessage="1" promptTitle="Chest Measurement" prompt="Measure around the widest part of the chest. Once the measuring tape is in position, have the cadet take a deep breath in and out, use the largest circumference." sqref="C6"/>
    <dataValidation allowBlank="1" showInputMessage="1" showErrorMessage="1" promptTitle="Waist Measurement" prompt="Measure around the waist at the point where the belt is to sit. Have the cadet take a deep breath in and out, and use the widest circumference." sqref="C7"/>
    <dataValidation allowBlank="1" showInputMessage="1" showErrorMessage="1" promptTitle="Hips Measurement" prompt="Measure around the widest part of the hips. This is required for both males and females!!" sqref="C8"/>
    <dataValidation allowBlank="1" showInputMessage="1" showErrorMessage="1" promptTitle="Height Measurement" prompt="Have the cadet remove their shoes to measure their height against a standard marked in inches." sqref="C9"/>
    <dataValidation allowBlank="1" showInputMessage="1" showErrorMessage="1" promptTitle="Foot Length Measurement" prompt="Use of the Logistik Unicorp foot measuring device is preferred, however measuring the foot in mm will also work. " sqref="C10"/>
    <dataValidation allowBlank="1" showInputMessage="1" showErrorMessage="1" promptTitle="Foot Width Measurement" prompt="Use of the Logistik Unicorp foot measuring device is preferred, however measuring the foot in mm will also work." sqref="C11"/>
    <dataValidation allowBlank="1" showInputMessage="1" showErrorMessage="1" promptTitle="Hand Measurement" prompt="Wrap the measuring tape around the palm of the hand (excluding thumb). Have the cadet make a tight fist and release, and use the largest of this circumference." sqref="C12"/>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B2:O39"/>
  <sheetViews>
    <sheetView showGridLines="0" showRuler="0" zoomScaleNormal="100" workbookViewId="0">
      <selection activeCell="K1" activeCellId="1" sqref="H1:L1048576 H1:L1048576"/>
    </sheetView>
  </sheetViews>
  <sheetFormatPr defaultColWidth="8.85546875" defaultRowHeight="15"/>
  <cols>
    <col min="1" max="1" width="3.5703125" style="38" customWidth="1"/>
    <col min="2" max="2" width="18.5703125" style="50" customWidth="1"/>
    <col min="3" max="3" width="8.140625" style="53" hidden="1" customWidth="1"/>
    <col min="4" max="4" width="14.42578125" style="51" bestFit="1" customWidth="1"/>
    <col min="5" max="5" width="8.140625" style="51" hidden="1" customWidth="1"/>
    <col min="6" max="6" width="13.28515625" style="51" bestFit="1" customWidth="1"/>
    <col min="7" max="7" width="8.85546875" style="38"/>
    <col min="8" max="8" width="16.28515625" style="38" bestFit="1" customWidth="1"/>
    <col min="9" max="9" width="3.85546875" style="54" hidden="1" customWidth="1"/>
    <col min="10" max="10" width="9" style="38" bestFit="1" customWidth="1"/>
    <col min="11" max="11" width="3.85546875" style="38" hidden="1" customWidth="1"/>
    <col min="12" max="12" width="13.28515625" style="38" bestFit="1" customWidth="1"/>
    <col min="13" max="13" width="8.85546875" style="38"/>
    <col min="14" max="14" width="12.7109375" style="38" bestFit="1" customWidth="1"/>
    <col min="15" max="15" width="16.140625" style="38" bestFit="1" customWidth="1"/>
    <col min="16" max="16384" width="8.85546875" style="38"/>
  </cols>
  <sheetData>
    <row r="2" spans="2:12">
      <c r="B2" s="100" t="s">
        <v>29</v>
      </c>
      <c r="C2" s="100"/>
      <c r="D2" s="100"/>
      <c r="E2" s="100"/>
      <c r="F2" s="100"/>
      <c r="H2" s="100" t="s">
        <v>35</v>
      </c>
      <c r="I2" s="100"/>
      <c r="J2" s="100"/>
      <c r="K2" s="100"/>
      <c r="L2" s="100"/>
    </row>
    <row r="3" spans="2:12">
      <c r="B3" s="39" t="s">
        <v>0</v>
      </c>
      <c r="C3" s="52"/>
      <c r="D3" s="13" t="s">
        <v>1</v>
      </c>
      <c r="E3" s="13"/>
      <c r="F3" s="13" t="s">
        <v>34</v>
      </c>
      <c r="H3" s="39" t="s">
        <v>0</v>
      </c>
      <c r="I3" s="52"/>
      <c r="J3" s="13" t="s">
        <v>1</v>
      </c>
      <c r="K3" s="13"/>
      <c r="L3" s="13" t="s">
        <v>36</v>
      </c>
    </row>
    <row r="4" spans="2:12">
      <c r="B4" s="39">
        <v>8415200068914</v>
      </c>
      <c r="C4" s="52"/>
      <c r="D4" s="101" t="s">
        <v>5</v>
      </c>
      <c r="E4" s="101"/>
      <c r="F4" s="101"/>
      <c r="H4" s="39">
        <v>8440200066073</v>
      </c>
      <c r="I4" s="52"/>
      <c r="J4" s="101" t="s">
        <v>5</v>
      </c>
      <c r="K4" s="101"/>
      <c r="L4" s="101"/>
    </row>
    <row r="5" spans="2:12" hidden="1">
      <c r="B5" s="39"/>
      <c r="C5" s="52">
        <f t="shared" ref="C5" si="0">E5</f>
        <v>99</v>
      </c>
      <c r="D5" s="13" t="s">
        <v>228</v>
      </c>
      <c r="E5" s="13">
        <f t="shared" ref="E5" si="1">IF(F5-$O$39&lt;0,"-",F5-$O$39)</f>
        <v>99</v>
      </c>
      <c r="F5" s="13">
        <v>99</v>
      </c>
      <c r="H5" s="39"/>
      <c r="I5" s="52">
        <f t="shared" ref="I5" si="2">K5</f>
        <v>734</v>
      </c>
      <c r="J5" s="13" t="s">
        <v>228</v>
      </c>
      <c r="K5" s="13">
        <f t="shared" ref="K5:K10" si="3">IF(L5-Foot_Length&lt;0,"-",L5-Foot_Length)</f>
        <v>734</v>
      </c>
      <c r="L5" s="13">
        <v>999</v>
      </c>
    </row>
    <row r="6" spans="2:12">
      <c r="B6" s="39">
        <v>1001211541000</v>
      </c>
      <c r="C6" s="52" t="str">
        <f>E6</f>
        <v>-</v>
      </c>
      <c r="D6" s="13" t="s">
        <v>33</v>
      </c>
      <c r="E6" s="13" t="str">
        <f>IF(F6-Hand&lt;0,"-",F6-Hand)</f>
        <v>-</v>
      </c>
      <c r="F6" s="13">
        <v>6</v>
      </c>
      <c r="H6" s="39">
        <v>8440200066072</v>
      </c>
      <c r="I6" s="52" t="str">
        <f t="shared" ref="I6:I10" si="4">K6</f>
        <v>-</v>
      </c>
      <c r="J6" s="13" t="s">
        <v>6</v>
      </c>
      <c r="K6" s="13" t="str">
        <f t="shared" si="3"/>
        <v>-</v>
      </c>
      <c r="L6" s="13">
        <v>215</v>
      </c>
    </row>
    <row r="7" spans="2:12">
      <c r="B7" s="39">
        <v>1001211542000</v>
      </c>
      <c r="C7" s="52" t="str">
        <f t="shared" ref="C7:C10" si="5">E7</f>
        <v>-</v>
      </c>
      <c r="D7" s="13" t="s">
        <v>6</v>
      </c>
      <c r="E7" s="13" t="str">
        <f>IF(F7-Hand&lt;0,"-",F7-Hand)</f>
        <v>-</v>
      </c>
      <c r="F7" s="13">
        <v>7</v>
      </c>
      <c r="H7" s="39">
        <v>8440200066071</v>
      </c>
      <c r="I7" s="52" t="str">
        <f t="shared" si="4"/>
        <v>-</v>
      </c>
      <c r="J7" s="13" t="s">
        <v>7</v>
      </c>
      <c r="K7" s="13" t="str">
        <f t="shared" si="3"/>
        <v>-</v>
      </c>
      <c r="L7" s="13">
        <v>235</v>
      </c>
    </row>
    <row r="8" spans="2:12">
      <c r="B8" s="39">
        <v>8415200068915</v>
      </c>
      <c r="C8" s="52" t="str">
        <f t="shared" si="5"/>
        <v>-</v>
      </c>
      <c r="D8" s="13" t="s">
        <v>30</v>
      </c>
      <c r="E8" s="13" t="str">
        <f>IF(F8-Hand&lt;0,"-",F8-Hand)</f>
        <v>-</v>
      </c>
      <c r="F8" s="13">
        <v>8</v>
      </c>
      <c r="H8" s="39">
        <v>8440200066070</v>
      </c>
      <c r="I8" s="52" t="str">
        <f t="shared" si="4"/>
        <v>-</v>
      </c>
      <c r="J8" s="13" t="s">
        <v>8</v>
      </c>
      <c r="K8" s="13" t="str">
        <f t="shared" si="3"/>
        <v>-</v>
      </c>
      <c r="L8" s="13">
        <v>255</v>
      </c>
    </row>
    <row r="9" spans="2:12">
      <c r="B9" s="39">
        <v>8415200068916</v>
      </c>
      <c r="C9" s="52">
        <f t="shared" si="5"/>
        <v>0</v>
      </c>
      <c r="D9" s="13" t="s">
        <v>31</v>
      </c>
      <c r="E9" s="13">
        <f>IF(F9-Hand&lt;0,"-",F9-Hand)</f>
        <v>0</v>
      </c>
      <c r="F9" s="13">
        <v>9</v>
      </c>
      <c r="H9" s="39">
        <v>8440200066069</v>
      </c>
      <c r="I9" s="52">
        <f t="shared" si="4"/>
        <v>5</v>
      </c>
      <c r="J9" s="13" t="s">
        <v>9</v>
      </c>
      <c r="K9" s="13">
        <f t="shared" si="3"/>
        <v>5</v>
      </c>
      <c r="L9" s="13">
        <v>270</v>
      </c>
    </row>
    <row r="10" spans="2:12">
      <c r="B10" s="39">
        <v>8415200068917</v>
      </c>
      <c r="C10" s="52">
        <f t="shared" si="5"/>
        <v>1</v>
      </c>
      <c r="D10" s="13" t="s">
        <v>32</v>
      </c>
      <c r="E10" s="13">
        <f>IF(F10-Hand&lt;0,"-",F10-Hand)</f>
        <v>1</v>
      </c>
      <c r="F10" s="13">
        <v>10</v>
      </c>
      <c r="H10" s="39">
        <v>8440200066068</v>
      </c>
      <c r="I10" s="52">
        <f t="shared" si="4"/>
        <v>85</v>
      </c>
      <c r="J10" s="13" t="s">
        <v>10</v>
      </c>
      <c r="K10" s="13">
        <f t="shared" si="3"/>
        <v>85</v>
      </c>
      <c r="L10" s="13">
        <v>350</v>
      </c>
    </row>
    <row r="11" spans="2:12" ht="14.45" customHeight="1">
      <c r="D11" s="45" t="str">
        <f>IFERROR(VLOOKUP(MIN(C5:C10),C5:D10,2,FALSE),"")</f>
        <v>S/M</v>
      </c>
      <c r="F11" s="45">
        <f>IFERROR(VLOOKUP(MIN(E5:E10),E5:F10,2,FALSE),"")</f>
        <v>9</v>
      </c>
      <c r="H11" s="50"/>
      <c r="I11" s="53"/>
      <c r="J11" s="45" t="str">
        <f>IFERROR(VLOOKUP(MIN(I5:I10),I5:J10,2,FALSE),"")</f>
        <v>L</v>
      </c>
      <c r="K11" s="51"/>
      <c r="L11" s="45">
        <f>IFERROR(VLOOKUP(MIN(K5:K10),K5:L10,2,FALSE),"")</f>
        <v>270</v>
      </c>
    </row>
    <row r="13" spans="2:12">
      <c r="B13" s="100" t="s">
        <v>134</v>
      </c>
      <c r="C13" s="100"/>
      <c r="D13" s="100"/>
      <c r="E13" s="100"/>
      <c r="F13" s="100"/>
      <c r="H13" s="100" t="s">
        <v>37</v>
      </c>
      <c r="I13" s="100"/>
      <c r="J13" s="100"/>
      <c r="K13" s="100"/>
      <c r="L13" s="100"/>
    </row>
    <row r="14" spans="2:12">
      <c r="B14" s="39" t="s">
        <v>0</v>
      </c>
      <c r="C14" s="52"/>
      <c r="D14" s="13" t="s">
        <v>1</v>
      </c>
      <c r="E14" s="13"/>
      <c r="F14" s="13" t="s">
        <v>3</v>
      </c>
      <c r="H14" s="39" t="s">
        <v>0</v>
      </c>
      <c r="I14" s="52"/>
      <c r="J14" s="13" t="s">
        <v>1</v>
      </c>
      <c r="K14" s="13"/>
      <c r="L14" s="13" t="s">
        <v>13</v>
      </c>
    </row>
    <row r="15" spans="2:12">
      <c r="B15" s="39">
        <v>8405200010726</v>
      </c>
      <c r="C15" s="52"/>
      <c r="D15" s="101" t="s">
        <v>5</v>
      </c>
      <c r="E15" s="101"/>
      <c r="F15" s="101"/>
      <c r="H15" s="39">
        <v>8440200010713</v>
      </c>
      <c r="I15" s="52"/>
      <c r="J15" s="101" t="s">
        <v>5</v>
      </c>
      <c r="K15" s="101"/>
      <c r="L15" s="101"/>
    </row>
    <row r="16" spans="2:12">
      <c r="B16" s="39"/>
      <c r="C16" s="52">
        <f t="shared" ref="C16" si="6">E16</f>
        <v>60</v>
      </c>
      <c r="D16" s="13" t="s">
        <v>228</v>
      </c>
      <c r="E16" s="13">
        <f>IF(F16-Chest&lt;0,"-",F16-Chest)</f>
        <v>60</v>
      </c>
      <c r="F16" s="13">
        <v>99</v>
      </c>
      <c r="H16" s="39"/>
      <c r="I16" s="52">
        <f t="shared" ref="I16" si="7">K16</f>
        <v>63</v>
      </c>
      <c r="J16" s="13" t="s">
        <v>228</v>
      </c>
      <c r="K16" s="13">
        <f>IF(L16-Waist&lt;0,"-",L16-Waist)</f>
        <v>63</v>
      </c>
      <c r="L16" s="13">
        <v>99</v>
      </c>
    </row>
    <row r="17" spans="2:15">
      <c r="B17" s="39">
        <v>8405200010237</v>
      </c>
      <c r="C17" s="52" t="str">
        <f t="shared" ref="C17:C25" si="8">E17</f>
        <v>-</v>
      </c>
      <c r="D17" s="13">
        <v>26</v>
      </c>
      <c r="E17" s="13" t="str">
        <f t="shared" ref="E17:E25" si="9">IF(F17-Chest&lt;0,"-",F17-Chest)</f>
        <v>-</v>
      </c>
      <c r="F17" s="13">
        <v>26</v>
      </c>
      <c r="H17" s="39">
        <v>1000212788022</v>
      </c>
      <c r="I17" s="52" t="str">
        <f t="shared" ref="I17:I24" si="10">K17</f>
        <v>-</v>
      </c>
      <c r="J17" s="13" t="s">
        <v>234</v>
      </c>
      <c r="K17" s="13" t="str">
        <f t="shared" ref="K17:K24" si="11">IF(L17-Waist&lt;0,"-",L17-Waist)</f>
        <v>-</v>
      </c>
      <c r="L17" s="13">
        <v>18</v>
      </c>
    </row>
    <row r="18" spans="2:15">
      <c r="B18" s="39">
        <f>B17+1</f>
        <v>8405200010238</v>
      </c>
      <c r="C18" s="52" t="str">
        <f t="shared" si="8"/>
        <v>-</v>
      </c>
      <c r="D18" s="13">
        <v>30</v>
      </c>
      <c r="E18" s="13" t="str">
        <f t="shared" si="9"/>
        <v>-</v>
      </c>
      <c r="F18" s="13">
        <v>30</v>
      </c>
      <c r="H18" s="39">
        <v>1000212788028</v>
      </c>
      <c r="I18" s="52"/>
      <c r="J18" s="13" t="s">
        <v>45</v>
      </c>
      <c r="K18" s="13" t="str">
        <f t="shared" si="11"/>
        <v>-</v>
      </c>
      <c r="L18" s="13">
        <v>22</v>
      </c>
    </row>
    <row r="19" spans="2:15">
      <c r="B19" s="39">
        <f t="shared" ref="B19:B23" si="12">B18+1</f>
        <v>8405200010239</v>
      </c>
      <c r="C19" s="52" t="str">
        <f t="shared" si="8"/>
        <v>-</v>
      </c>
      <c r="D19" s="13">
        <v>34</v>
      </c>
      <c r="E19" s="13" t="str">
        <f t="shared" si="9"/>
        <v>-</v>
      </c>
      <c r="F19" s="13">
        <v>34</v>
      </c>
      <c r="H19" s="39">
        <v>1000212788034</v>
      </c>
      <c r="I19" s="52" t="str">
        <f t="shared" si="10"/>
        <v>-</v>
      </c>
      <c r="J19" s="13" t="s">
        <v>43</v>
      </c>
      <c r="K19" s="13" t="str">
        <f t="shared" si="11"/>
        <v>-</v>
      </c>
      <c r="L19" s="13">
        <v>30</v>
      </c>
    </row>
    <row r="20" spans="2:15">
      <c r="B20" s="39">
        <f t="shared" si="12"/>
        <v>8405200010240</v>
      </c>
      <c r="C20" s="52" t="str">
        <f t="shared" si="8"/>
        <v>-</v>
      </c>
      <c r="D20" s="13">
        <v>38</v>
      </c>
      <c r="E20" s="13" t="str">
        <f t="shared" si="9"/>
        <v>-</v>
      </c>
      <c r="F20" s="13">
        <v>38</v>
      </c>
      <c r="H20" s="39">
        <v>8440218981378</v>
      </c>
      <c r="I20" s="52">
        <f t="shared" si="10"/>
        <v>4</v>
      </c>
      <c r="J20" s="13" t="s">
        <v>40</v>
      </c>
      <c r="K20" s="13">
        <f t="shared" si="11"/>
        <v>4</v>
      </c>
      <c r="L20" s="13">
        <v>40</v>
      </c>
    </row>
    <row r="21" spans="2:15">
      <c r="B21" s="39">
        <f t="shared" si="12"/>
        <v>8405200010241</v>
      </c>
      <c r="C21" s="52">
        <f t="shared" si="8"/>
        <v>3</v>
      </c>
      <c r="D21" s="13">
        <v>42</v>
      </c>
      <c r="E21" s="13">
        <f t="shared" si="9"/>
        <v>3</v>
      </c>
      <c r="F21" s="13">
        <v>42</v>
      </c>
      <c r="H21" s="39">
        <v>8440219046708</v>
      </c>
      <c r="I21" s="52"/>
      <c r="J21" s="13" t="s">
        <v>41</v>
      </c>
      <c r="K21" s="13">
        <f t="shared" si="11"/>
        <v>10</v>
      </c>
      <c r="L21" s="13">
        <v>46</v>
      </c>
    </row>
    <row r="22" spans="2:15">
      <c r="B22" s="39">
        <f t="shared" si="12"/>
        <v>8405200010242</v>
      </c>
      <c r="C22" s="52">
        <f t="shared" si="8"/>
        <v>7</v>
      </c>
      <c r="D22" s="13">
        <v>46</v>
      </c>
      <c r="E22" s="13">
        <f t="shared" si="9"/>
        <v>7</v>
      </c>
      <c r="F22" s="13">
        <v>46</v>
      </c>
      <c r="H22" s="39">
        <v>1000212787652</v>
      </c>
      <c r="I22" s="52">
        <f t="shared" si="10"/>
        <v>16</v>
      </c>
      <c r="J22" s="13" t="s">
        <v>233</v>
      </c>
      <c r="K22" s="13">
        <f t="shared" si="11"/>
        <v>16</v>
      </c>
      <c r="L22" s="13">
        <v>52</v>
      </c>
    </row>
    <row r="23" spans="2:15">
      <c r="B23" s="39">
        <f t="shared" si="12"/>
        <v>8405200010243</v>
      </c>
      <c r="C23" s="52">
        <f t="shared" si="8"/>
        <v>11</v>
      </c>
      <c r="D23" s="13">
        <v>50</v>
      </c>
      <c r="E23" s="13">
        <f t="shared" si="9"/>
        <v>11</v>
      </c>
      <c r="F23" s="13">
        <v>50</v>
      </c>
      <c r="H23" s="39">
        <v>1000212787658</v>
      </c>
      <c r="I23" s="52">
        <f t="shared" si="10"/>
        <v>22</v>
      </c>
      <c r="J23" s="13" t="s">
        <v>38</v>
      </c>
      <c r="K23" s="13">
        <f t="shared" si="11"/>
        <v>22</v>
      </c>
      <c r="L23" s="13">
        <v>58</v>
      </c>
    </row>
    <row r="24" spans="2:15">
      <c r="B24" s="39">
        <v>1000212120054</v>
      </c>
      <c r="C24" s="52">
        <f t="shared" si="8"/>
        <v>15</v>
      </c>
      <c r="D24" s="13">
        <v>54</v>
      </c>
      <c r="E24" s="13">
        <f t="shared" si="9"/>
        <v>15</v>
      </c>
      <c r="F24" s="13">
        <v>54</v>
      </c>
      <c r="H24" s="39">
        <v>1000212787662</v>
      </c>
      <c r="I24" s="52">
        <f t="shared" si="10"/>
        <v>26</v>
      </c>
      <c r="J24" s="13" t="s">
        <v>39</v>
      </c>
      <c r="K24" s="13">
        <f t="shared" si="11"/>
        <v>26</v>
      </c>
      <c r="L24" s="13">
        <v>62</v>
      </c>
    </row>
    <row r="25" spans="2:15">
      <c r="B25" s="39">
        <v>1000212120058</v>
      </c>
      <c r="C25" s="52">
        <f t="shared" si="8"/>
        <v>19</v>
      </c>
      <c r="D25" s="13">
        <v>58</v>
      </c>
      <c r="E25" s="13">
        <f t="shared" si="9"/>
        <v>19</v>
      </c>
      <c r="F25" s="13">
        <v>58</v>
      </c>
      <c r="J25" s="45" t="str">
        <f>IFERROR(VLOOKUP(MIN(I16:I24),I16:J24,2,FALSE),"")</f>
        <v>REGULAR</v>
      </c>
      <c r="L25" s="45">
        <f>IFERROR(VLOOKUP(MIN(K16:K24),K16:L24,2,FALSE),"")</f>
        <v>40</v>
      </c>
    </row>
    <row r="26" spans="2:15">
      <c r="B26" s="38"/>
      <c r="C26" s="54"/>
      <c r="D26" s="45">
        <f>IFERROR(VLOOKUP(MIN(C16:C25),C16:D25,2,FALSE),"")</f>
        <v>42</v>
      </c>
      <c r="E26" s="38"/>
      <c r="F26" s="45">
        <f>IFERROR(VLOOKUP(MIN(E16:E25),E16:F25,2,FALSE),"")</f>
        <v>42</v>
      </c>
    </row>
    <row r="29" spans="2:15">
      <c r="N29" s="42"/>
      <c r="O29" s="43"/>
    </row>
    <row r="30" spans="2:15">
      <c r="N30" s="42"/>
      <c r="O30" s="43"/>
    </row>
    <row r="31" spans="2:15">
      <c r="N31" s="42"/>
      <c r="O31" s="43"/>
    </row>
    <row r="32" spans="2:15">
      <c r="N32" s="42"/>
      <c r="O32" s="43"/>
    </row>
    <row r="33" spans="14:15">
      <c r="N33" s="42"/>
      <c r="O33" s="43"/>
    </row>
    <row r="34" spans="14:15">
      <c r="N34" s="42"/>
      <c r="O34" s="43"/>
    </row>
    <row r="35" spans="14:15">
      <c r="N35" s="42"/>
      <c r="O35" s="43"/>
    </row>
    <row r="36" spans="14:15">
      <c r="N36" s="42"/>
      <c r="O36" s="43"/>
    </row>
    <row r="37" spans="14:15" ht="14.45" customHeight="1">
      <c r="N37" s="42"/>
      <c r="O37" s="43"/>
    </row>
    <row r="38" spans="14:15" ht="14.45" customHeight="1">
      <c r="N38" s="42"/>
      <c r="O38" s="43"/>
    </row>
    <row r="39" spans="14:15" ht="14.45" customHeight="1">
      <c r="N39" s="42"/>
      <c r="O39" s="43"/>
    </row>
  </sheetData>
  <sheetProtection sheet="1" objects="1" scenarios="1" selectLockedCells="1"/>
  <sortState ref="O11:Q18">
    <sortCondition ref="Q11:Q18"/>
  </sortState>
  <mergeCells count="8">
    <mergeCell ref="B2:F2"/>
    <mergeCell ref="H2:L2"/>
    <mergeCell ref="J4:L4"/>
    <mergeCell ref="D15:F15"/>
    <mergeCell ref="B13:F13"/>
    <mergeCell ref="H13:L13"/>
    <mergeCell ref="J15:L15"/>
    <mergeCell ref="D4:F4"/>
  </mergeCells>
  <conditionalFormatting sqref="F5:F10">
    <cfRule type="cellIs" dxfId="62" priority="13" operator="equal">
      <formula>$F$11</formula>
    </cfRule>
  </conditionalFormatting>
  <conditionalFormatting sqref="L6:L10">
    <cfRule type="cellIs" dxfId="61" priority="11" operator="equal">
      <formula>$L$11</formula>
    </cfRule>
  </conditionalFormatting>
  <conditionalFormatting sqref="F16:F25">
    <cfRule type="cellIs" dxfId="60" priority="8" operator="equal">
      <formula>$F$26</formula>
    </cfRule>
  </conditionalFormatting>
  <conditionalFormatting sqref="D5:D10">
    <cfRule type="cellIs" dxfId="59" priority="7" operator="equal">
      <formula>$D$11</formula>
    </cfRule>
  </conditionalFormatting>
  <conditionalFormatting sqref="J6:J10">
    <cfRule type="cellIs" dxfId="58" priority="6" operator="equal">
      <formula>$J$11</formula>
    </cfRule>
  </conditionalFormatting>
  <conditionalFormatting sqref="D16:D25">
    <cfRule type="cellIs" dxfId="57" priority="3" operator="equal">
      <formula>$D$26</formula>
    </cfRule>
  </conditionalFormatting>
  <conditionalFormatting sqref="L5">
    <cfRule type="cellIs" dxfId="56" priority="2" operator="equal">
      <formula>$L$11</formula>
    </cfRule>
  </conditionalFormatting>
  <conditionalFormatting sqref="J5">
    <cfRule type="cellIs" dxfId="55" priority="1" operator="equal">
      <formula>$J$11</formula>
    </cfRule>
  </conditionalFormatting>
  <conditionalFormatting sqref="L16:L24">
    <cfRule type="cellIs" dxfId="54" priority="58" operator="equal">
      <formula>$L$25</formula>
    </cfRule>
  </conditionalFormatting>
  <conditionalFormatting sqref="J16:J24">
    <cfRule type="cellIs" dxfId="53" priority="60" operator="equal">
      <formula>$J$25</formula>
    </cfRule>
  </conditionalFormatting>
  <pageMargins left="0.7" right="0.7" top="0.75" bottom="0.75" header="0.3" footer="0.3"/>
  <pageSetup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sheetPr>
    <pageSetUpPr fitToPage="1"/>
  </sheetPr>
  <dimension ref="B2:AC96"/>
  <sheetViews>
    <sheetView showGridLines="0" showRowColHeaders="0" showRuler="0" topLeftCell="A61" zoomScaleNormal="100" workbookViewId="0">
      <selection activeCell="D94" sqref="D94"/>
    </sheetView>
  </sheetViews>
  <sheetFormatPr defaultRowHeight="15"/>
  <cols>
    <col min="1" max="1" width="3.5703125" customWidth="1"/>
    <col min="2" max="2" width="18.5703125" style="1" customWidth="1"/>
    <col min="3" max="3" width="4" style="16" hidden="1" customWidth="1"/>
    <col min="4" max="4" width="9.140625" style="2"/>
    <col min="5" max="5" width="4.7109375" style="2" hidden="1" customWidth="1"/>
    <col min="6" max="6" width="9.140625" style="2"/>
    <col min="7" max="7" width="2.7109375" style="2" hidden="1" customWidth="1"/>
    <col min="8" max="8" width="9.140625" style="2"/>
    <col min="9" max="9" width="16.28515625" bestFit="1" customWidth="1"/>
    <col min="10" max="10" width="8.85546875" style="38"/>
    <col min="11" max="11" width="4.85546875" style="38" customWidth="1"/>
    <col min="12" max="12" width="8.85546875" style="38"/>
    <col min="13" max="19" width="1.42578125" style="38" customWidth="1"/>
    <col min="20" max="24" width="2.28515625" style="38" customWidth="1"/>
    <col min="25" max="25" width="8.85546875" style="38"/>
    <col min="27" max="27" width="16.140625" bestFit="1" customWidth="1"/>
  </cols>
  <sheetData>
    <row r="2" spans="2:29">
      <c r="B2" s="7" t="s">
        <v>0</v>
      </c>
      <c r="C2" s="14"/>
      <c r="D2" s="5" t="s">
        <v>1</v>
      </c>
      <c r="E2" s="5"/>
      <c r="F2" s="5" t="s">
        <v>3</v>
      </c>
      <c r="G2" s="5"/>
      <c r="H2" s="5" t="s">
        <v>4</v>
      </c>
      <c r="K2" s="42"/>
      <c r="L2" s="43"/>
    </row>
    <row r="3" spans="2:29">
      <c r="B3" s="7">
        <v>8405219057834</v>
      </c>
      <c r="C3" s="14"/>
      <c r="D3" s="102" t="s">
        <v>5</v>
      </c>
      <c r="E3" s="102"/>
      <c r="F3" s="102"/>
      <c r="G3" s="102"/>
      <c r="H3" s="102"/>
      <c r="K3" s="42"/>
      <c r="L3" s="43"/>
    </row>
    <row r="4" spans="2:29">
      <c r="B4" s="32"/>
      <c r="C4" s="14">
        <f t="shared" ref="C4" si="0">IF(OR(E4="-",G4="-"),"-",E4+G4)</f>
        <v>198</v>
      </c>
      <c r="D4" s="33" t="s">
        <v>228</v>
      </c>
      <c r="E4" s="37">
        <f>IF(F4-Chest&lt;0,"-",F4-$L$6)</f>
        <v>99</v>
      </c>
      <c r="F4" s="33">
        <v>99</v>
      </c>
      <c r="G4" s="37">
        <f>IF(H4-Height&lt;0,"-",H4-$L$9)</f>
        <v>99</v>
      </c>
      <c r="H4" s="33">
        <v>99</v>
      </c>
      <c r="K4" s="42"/>
      <c r="L4" s="43"/>
    </row>
    <row r="5" spans="2:29">
      <c r="B5" s="36">
        <v>1000210606136</v>
      </c>
      <c r="C5" s="14" t="str">
        <f>IF(OR(E5="-",G5="-"),"-",E5+G5)</f>
        <v>-</v>
      </c>
      <c r="D5" s="5">
        <v>6136</v>
      </c>
      <c r="E5" s="5" t="str">
        <f t="shared" ref="E5:E36" si="1">IF(F5-Chest&lt;0,"-",F5-Chest)</f>
        <v>-</v>
      </c>
      <c r="F5" s="5">
        <v>36</v>
      </c>
      <c r="G5" s="5" t="str">
        <f t="shared" ref="G5:G36" si="2">IF(H5-Height&lt;0,"-",H5-Height)</f>
        <v>-</v>
      </c>
      <c r="H5" s="5">
        <v>61</v>
      </c>
      <c r="K5" s="42"/>
      <c r="L5" s="43"/>
      <c r="AC5" s="55"/>
    </row>
    <row r="6" spans="2:29">
      <c r="B6" s="36">
        <v>1000210606138</v>
      </c>
      <c r="C6" s="14" t="str">
        <f t="shared" ref="C6:C69" si="3">IF(OR(E6="-",G6="-"),"-",E6+G6)</f>
        <v>-</v>
      </c>
      <c r="D6" s="5">
        <v>6138</v>
      </c>
      <c r="E6" s="37" t="str">
        <f t="shared" si="1"/>
        <v>-</v>
      </c>
      <c r="F6" s="5">
        <v>38</v>
      </c>
      <c r="G6" s="37" t="str">
        <f t="shared" si="2"/>
        <v>-</v>
      </c>
      <c r="H6" s="5">
        <v>61</v>
      </c>
      <c r="K6" s="42"/>
      <c r="L6" s="43"/>
      <c r="AC6" s="55"/>
    </row>
    <row r="7" spans="2:29">
      <c r="B7" s="36">
        <v>1000210606140</v>
      </c>
      <c r="C7" s="14" t="str">
        <f t="shared" si="3"/>
        <v>-</v>
      </c>
      <c r="D7" s="5">
        <v>6140</v>
      </c>
      <c r="E7" s="37">
        <f t="shared" si="1"/>
        <v>1</v>
      </c>
      <c r="F7" s="5">
        <v>40</v>
      </c>
      <c r="G7" s="37" t="str">
        <f t="shared" si="2"/>
        <v>-</v>
      </c>
      <c r="H7" s="37">
        <v>61</v>
      </c>
      <c r="K7" s="42"/>
      <c r="L7" s="43"/>
      <c r="AC7" s="55"/>
    </row>
    <row r="8" spans="2:29">
      <c r="B8" s="36" t="s">
        <v>235</v>
      </c>
      <c r="C8" s="14" t="str">
        <f t="shared" si="3"/>
        <v>-</v>
      </c>
      <c r="D8" s="5">
        <v>6142</v>
      </c>
      <c r="E8" s="37">
        <f t="shared" si="1"/>
        <v>3</v>
      </c>
      <c r="F8" s="5">
        <v>42</v>
      </c>
      <c r="G8" s="37" t="str">
        <f t="shared" si="2"/>
        <v>-</v>
      </c>
      <c r="H8" s="37">
        <v>61</v>
      </c>
      <c r="K8" s="42"/>
      <c r="L8" s="43"/>
      <c r="AC8" s="55"/>
    </row>
    <row r="9" spans="2:29">
      <c r="B9" s="36" t="s">
        <v>236</v>
      </c>
      <c r="C9" s="14" t="str">
        <f t="shared" si="3"/>
        <v>-</v>
      </c>
      <c r="D9" s="5">
        <v>6144</v>
      </c>
      <c r="E9" s="37">
        <f t="shared" si="1"/>
        <v>5</v>
      </c>
      <c r="F9" s="5">
        <v>44</v>
      </c>
      <c r="G9" s="37" t="str">
        <f t="shared" si="2"/>
        <v>-</v>
      </c>
      <c r="H9" s="37">
        <v>61</v>
      </c>
      <c r="K9" s="42"/>
      <c r="L9" s="43"/>
      <c r="AC9" s="55"/>
    </row>
    <row r="10" spans="2:29">
      <c r="B10" s="36" t="s">
        <v>237</v>
      </c>
      <c r="C10" s="14" t="str">
        <f t="shared" si="3"/>
        <v>-</v>
      </c>
      <c r="D10" s="5">
        <v>6146</v>
      </c>
      <c r="E10" s="37">
        <f t="shared" si="1"/>
        <v>7</v>
      </c>
      <c r="F10" s="5">
        <v>46</v>
      </c>
      <c r="G10" s="37" t="str">
        <f t="shared" si="2"/>
        <v>-</v>
      </c>
      <c r="H10" s="37">
        <v>61</v>
      </c>
      <c r="K10" s="42"/>
      <c r="L10" s="43"/>
      <c r="AC10" s="55"/>
    </row>
    <row r="11" spans="2:29">
      <c r="B11" s="36" t="s">
        <v>238</v>
      </c>
      <c r="C11" s="14" t="str">
        <f t="shared" si="3"/>
        <v>-</v>
      </c>
      <c r="D11" s="5">
        <v>6148</v>
      </c>
      <c r="E11" s="37">
        <f t="shared" si="1"/>
        <v>9</v>
      </c>
      <c r="F11" s="5">
        <v>48</v>
      </c>
      <c r="G11" s="37" t="str">
        <f t="shared" si="2"/>
        <v>-</v>
      </c>
      <c r="H11" s="37">
        <v>61</v>
      </c>
      <c r="K11" s="42"/>
      <c r="L11" s="43"/>
      <c r="AC11" s="55"/>
    </row>
    <row r="12" spans="2:29">
      <c r="B12" s="36" t="s">
        <v>239</v>
      </c>
      <c r="C12" s="14" t="str">
        <f t="shared" si="3"/>
        <v>-</v>
      </c>
      <c r="D12" s="5">
        <v>6428</v>
      </c>
      <c r="E12" s="37" t="str">
        <f t="shared" si="1"/>
        <v>-</v>
      </c>
      <c r="F12" s="5">
        <v>28.5</v>
      </c>
      <c r="G12" s="37" t="str">
        <f t="shared" si="2"/>
        <v>-</v>
      </c>
      <c r="H12" s="5">
        <v>64</v>
      </c>
      <c r="K12" s="42"/>
      <c r="L12" s="43"/>
      <c r="AC12" s="55"/>
    </row>
    <row r="13" spans="2:29">
      <c r="B13" s="36" t="s">
        <v>240</v>
      </c>
      <c r="C13" s="14" t="str">
        <f t="shared" si="3"/>
        <v>-</v>
      </c>
      <c r="D13" s="5">
        <v>6438</v>
      </c>
      <c r="E13" s="37" t="str">
        <f t="shared" si="1"/>
        <v>-</v>
      </c>
      <c r="F13" s="5">
        <v>38</v>
      </c>
      <c r="G13" s="37" t="str">
        <f t="shared" si="2"/>
        <v>-</v>
      </c>
      <c r="H13" s="37">
        <v>64</v>
      </c>
      <c r="AC13" s="55"/>
    </row>
    <row r="14" spans="2:29">
      <c r="B14" s="36" t="s">
        <v>241</v>
      </c>
      <c r="C14" s="14" t="str">
        <f t="shared" si="3"/>
        <v>-</v>
      </c>
      <c r="D14" s="5">
        <v>6440</v>
      </c>
      <c r="E14" s="37">
        <f t="shared" si="1"/>
        <v>1</v>
      </c>
      <c r="F14" s="5">
        <v>40</v>
      </c>
      <c r="G14" s="37" t="str">
        <f t="shared" si="2"/>
        <v>-</v>
      </c>
      <c r="H14" s="37">
        <v>64</v>
      </c>
      <c r="AC14" s="55"/>
    </row>
    <row r="15" spans="2:29">
      <c r="B15" s="36" t="s">
        <v>242</v>
      </c>
      <c r="C15" s="14" t="str">
        <f t="shared" si="3"/>
        <v>-</v>
      </c>
      <c r="D15" s="5">
        <v>6442</v>
      </c>
      <c r="E15" s="37">
        <f t="shared" si="1"/>
        <v>3</v>
      </c>
      <c r="F15" s="5">
        <v>42</v>
      </c>
      <c r="G15" s="37" t="str">
        <f t="shared" si="2"/>
        <v>-</v>
      </c>
      <c r="H15" s="37">
        <v>64</v>
      </c>
      <c r="AC15" s="55"/>
    </row>
    <row r="16" spans="2:29">
      <c r="B16" s="36" t="s">
        <v>243</v>
      </c>
      <c r="C16" s="14" t="str">
        <f t="shared" si="3"/>
        <v>-</v>
      </c>
      <c r="D16" s="5">
        <v>6728</v>
      </c>
      <c r="E16" s="37" t="str">
        <f t="shared" si="1"/>
        <v>-</v>
      </c>
      <c r="F16" s="5">
        <v>28.5</v>
      </c>
      <c r="G16" s="37" t="str">
        <f t="shared" si="2"/>
        <v>-</v>
      </c>
      <c r="H16" s="5">
        <v>67</v>
      </c>
      <c r="AC16" s="55"/>
    </row>
    <row r="17" spans="2:29">
      <c r="B17" s="36" t="s">
        <v>244</v>
      </c>
      <c r="C17" s="14" t="str">
        <f t="shared" si="3"/>
        <v>-</v>
      </c>
      <c r="D17" s="5">
        <v>6730</v>
      </c>
      <c r="E17" s="37" t="str">
        <f t="shared" si="1"/>
        <v>-</v>
      </c>
      <c r="F17" s="5">
        <v>30.5</v>
      </c>
      <c r="G17" s="37" t="str">
        <f t="shared" si="2"/>
        <v>-</v>
      </c>
      <c r="H17" s="37">
        <v>67</v>
      </c>
      <c r="AC17" s="55"/>
    </row>
    <row r="18" spans="2:29">
      <c r="B18" s="36" t="s">
        <v>245</v>
      </c>
      <c r="C18" s="14" t="str">
        <f t="shared" si="3"/>
        <v>-</v>
      </c>
      <c r="D18" s="5">
        <v>6744</v>
      </c>
      <c r="E18" s="37">
        <f t="shared" si="1"/>
        <v>5.5</v>
      </c>
      <c r="F18" s="5">
        <v>44.5</v>
      </c>
      <c r="G18" s="37" t="str">
        <f t="shared" si="2"/>
        <v>-</v>
      </c>
      <c r="H18" s="37">
        <v>67</v>
      </c>
      <c r="AC18" s="55"/>
    </row>
    <row r="19" spans="2:29">
      <c r="B19" s="36" t="s">
        <v>246</v>
      </c>
      <c r="C19" s="14" t="str">
        <f t="shared" si="3"/>
        <v>-</v>
      </c>
      <c r="D19" s="5">
        <v>6746</v>
      </c>
      <c r="E19" s="37">
        <f t="shared" si="1"/>
        <v>7.5</v>
      </c>
      <c r="F19" s="5">
        <v>46.5</v>
      </c>
      <c r="G19" s="37" t="str">
        <f t="shared" si="2"/>
        <v>-</v>
      </c>
      <c r="H19" s="37">
        <v>67</v>
      </c>
      <c r="AC19" s="55"/>
    </row>
    <row r="20" spans="2:29">
      <c r="B20" s="36" t="s">
        <v>247</v>
      </c>
      <c r="C20" s="14" t="str">
        <f t="shared" si="3"/>
        <v>-</v>
      </c>
      <c r="D20" s="5">
        <v>6748</v>
      </c>
      <c r="E20" s="37">
        <f t="shared" si="1"/>
        <v>9.5</v>
      </c>
      <c r="F20" s="5">
        <v>48.5</v>
      </c>
      <c r="G20" s="37" t="str">
        <f t="shared" si="2"/>
        <v>-</v>
      </c>
      <c r="H20" s="37">
        <v>67</v>
      </c>
      <c r="AC20" s="55"/>
    </row>
    <row r="21" spans="2:29">
      <c r="B21" s="36" t="s">
        <v>248</v>
      </c>
      <c r="C21" s="14" t="str">
        <f t="shared" si="3"/>
        <v>-</v>
      </c>
      <c r="D21" s="5">
        <v>7030</v>
      </c>
      <c r="E21" s="37" t="str">
        <f t="shared" si="1"/>
        <v>-</v>
      </c>
      <c r="F21" s="5">
        <v>30.5</v>
      </c>
      <c r="G21" s="37" t="str">
        <f t="shared" si="2"/>
        <v>-</v>
      </c>
      <c r="H21" s="5">
        <v>70</v>
      </c>
      <c r="AC21" s="55"/>
    </row>
    <row r="22" spans="2:29">
      <c r="B22" s="36" t="s">
        <v>249</v>
      </c>
      <c r="C22" s="14" t="str">
        <f t="shared" si="3"/>
        <v>-</v>
      </c>
      <c r="D22" s="5">
        <v>7052</v>
      </c>
      <c r="E22" s="37">
        <f t="shared" si="1"/>
        <v>13</v>
      </c>
      <c r="F22" s="5">
        <v>52</v>
      </c>
      <c r="G22" s="37" t="str">
        <f t="shared" si="2"/>
        <v>-</v>
      </c>
      <c r="H22" s="37">
        <v>70</v>
      </c>
      <c r="AC22" s="55"/>
    </row>
    <row r="23" spans="2:29">
      <c r="B23" s="36" t="s">
        <v>250</v>
      </c>
      <c r="C23" s="14" t="str">
        <f t="shared" si="3"/>
        <v>-</v>
      </c>
      <c r="D23" s="5">
        <v>7054</v>
      </c>
      <c r="E23" s="37">
        <f t="shared" si="1"/>
        <v>15</v>
      </c>
      <c r="F23" s="5">
        <v>54</v>
      </c>
      <c r="G23" s="37" t="str">
        <f t="shared" si="2"/>
        <v>-</v>
      </c>
      <c r="H23" s="37">
        <v>70</v>
      </c>
      <c r="AC23" s="55"/>
    </row>
    <row r="24" spans="2:29">
      <c r="B24" s="36" t="s">
        <v>251</v>
      </c>
      <c r="C24" s="14" t="str">
        <f t="shared" si="3"/>
        <v>-</v>
      </c>
      <c r="D24" s="5">
        <v>7056</v>
      </c>
      <c r="E24" s="37">
        <f t="shared" si="1"/>
        <v>17</v>
      </c>
      <c r="F24" s="5">
        <v>56</v>
      </c>
      <c r="G24" s="37" t="str">
        <f t="shared" si="2"/>
        <v>-</v>
      </c>
      <c r="H24" s="37">
        <v>70</v>
      </c>
      <c r="AC24" s="55"/>
    </row>
    <row r="25" spans="2:29">
      <c r="B25" s="36" t="s">
        <v>252</v>
      </c>
      <c r="C25" s="14" t="str">
        <f t="shared" si="3"/>
        <v>-</v>
      </c>
      <c r="D25" s="5">
        <v>7058</v>
      </c>
      <c r="E25" s="37">
        <f t="shared" si="1"/>
        <v>19</v>
      </c>
      <c r="F25" s="5">
        <v>58</v>
      </c>
      <c r="G25" s="37" t="str">
        <f t="shared" si="2"/>
        <v>-</v>
      </c>
      <c r="H25" s="37">
        <v>70</v>
      </c>
      <c r="AC25" s="55"/>
    </row>
    <row r="26" spans="2:29">
      <c r="B26" s="36" t="s">
        <v>253</v>
      </c>
      <c r="C26" s="14" t="str">
        <f t="shared" si="3"/>
        <v>-</v>
      </c>
      <c r="D26" s="5">
        <v>7060</v>
      </c>
      <c r="E26" s="37">
        <f t="shared" si="1"/>
        <v>21</v>
      </c>
      <c r="F26" s="5">
        <v>60</v>
      </c>
      <c r="G26" s="37" t="str">
        <f t="shared" si="2"/>
        <v>-</v>
      </c>
      <c r="H26" s="37">
        <v>70</v>
      </c>
      <c r="AC26" s="55"/>
    </row>
    <row r="27" spans="2:29">
      <c r="B27" s="36" t="s">
        <v>254</v>
      </c>
      <c r="C27" s="14" t="str">
        <f t="shared" si="3"/>
        <v>-</v>
      </c>
      <c r="D27" s="5">
        <v>7062</v>
      </c>
      <c r="E27" s="37">
        <f t="shared" si="1"/>
        <v>23</v>
      </c>
      <c r="F27" s="5">
        <v>62</v>
      </c>
      <c r="G27" s="37" t="str">
        <f t="shared" si="2"/>
        <v>-</v>
      </c>
      <c r="H27" s="37">
        <v>70</v>
      </c>
      <c r="AC27" s="55"/>
    </row>
    <row r="28" spans="2:29">
      <c r="B28" s="36" t="s">
        <v>255</v>
      </c>
      <c r="C28" s="14" t="str">
        <f t="shared" si="3"/>
        <v>-</v>
      </c>
      <c r="D28" s="5">
        <v>7330</v>
      </c>
      <c r="E28" s="37" t="str">
        <f t="shared" si="1"/>
        <v>-</v>
      </c>
      <c r="F28" s="5">
        <v>30.5</v>
      </c>
      <c r="G28" s="37">
        <f t="shared" si="2"/>
        <v>2</v>
      </c>
      <c r="H28" s="5">
        <v>73</v>
      </c>
      <c r="AC28" s="55"/>
    </row>
    <row r="29" spans="2:29">
      <c r="B29" s="36" t="s">
        <v>256</v>
      </c>
      <c r="C29" s="14" t="str">
        <f t="shared" si="3"/>
        <v>-</v>
      </c>
      <c r="D29" s="5">
        <v>7332</v>
      </c>
      <c r="E29" s="37" t="str">
        <f t="shared" si="1"/>
        <v>-</v>
      </c>
      <c r="F29" s="5">
        <v>32.5</v>
      </c>
      <c r="G29" s="37">
        <f t="shared" si="2"/>
        <v>2</v>
      </c>
      <c r="H29" s="37">
        <v>73</v>
      </c>
      <c r="AC29" s="55"/>
    </row>
    <row r="30" spans="2:29">
      <c r="B30" s="36" t="s">
        <v>257</v>
      </c>
      <c r="C30" s="14">
        <f t="shared" si="3"/>
        <v>17.5</v>
      </c>
      <c r="D30" s="5">
        <v>7354</v>
      </c>
      <c r="E30" s="37">
        <f t="shared" si="1"/>
        <v>15.5</v>
      </c>
      <c r="F30" s="5">
        <v>54.5</v>
      </c>
      <c r="G30" s="37">
        <f t="shared" si="2"/>
        <v>2</v>
      </c>
      <c r="H30" s="37">
        <v>73</v>
      </c>
      <c r="AC30" s="55"/>
    </row>
    <row r="31" spans="2:29">
      <c r="B31" s="36" t="s">
        <v>258</v>
      </c>
      <c r="C31" s="14">
        <f t="shared" si="3"/>
        <v>19.5</v>
      </c>
      <c r="D31" s="5">
        <v>7356</v>
      </c>
      <c r="E31" s="37">
        <f t="shared" si="1"/>
        <v>17.5</v>
      </c>
      <c r="F31" s="5">
        <v>56.5</v>
      </c>
      <c r="G31" s="37">
        <f t="shared" si="2"/>
        <v>2</v>
      </c>
      <c r="H31" s="37">
        <v>73</v>
      </c>
      <c r="AC31" s="55"/>
    </row>
    <row r="32" spans="2:29">
      <c r="B32" s="36" t="s">
        <v>259</v>
      </c>
      <c r="C32" s="14" t="str">
        <f t="shared" si="3"/>
        <v>-</v>
      </c>
      <c r="D32" s="5">
        <v>7632</v>
      </c>
      <c r="E32" s="37" t="str">
        <f t="shared" si="1"/>
        <v>-</v>
      </c>
      <c r="F32" s="5">
        <v>32</v>
      </c>
      <c r="G32" s="37">
        <f t="shared" si="2"/>
        <v>5</v>
      </c>
      <c r="H32" s="5">
        <v>76</v>
      </c>
      <c r="AC32" s="55"/>
    </row>
    <row r="33" spans="2:29">
      <c r="B33" s="36" t="s">
        <v>260</v>
      </c>
      <c r="C33" s="14" t="str">
        <f t="shared" si="3"/>
        <v>-</v>
      </c>
      <c r="D33" s="5">
        <v>8032</v>
      </c>
      <c r="E33" s="37" t="str">
        <f t="shared" si="1"/>
        <v>-</v>
      </c>
      <c r="F33" s="5">
        <v>32.5</v>
      </c>
      <c r="G33" s="37">
        <f t="shared" si="2"/>
        <v>9</v>
      </c>
      <c r="H33" s="5">
        <v>80</v>
      </c>
      <c r="AC33" s="55"/>
    </row>
    <row r="34" spans="2:29">
      <c r="B34" s="36" t="s">
        <v>261</v>
      </c>
      <c r="C34" s="14" t="str">
        <f t="shared" si="3"/>
        <v>-</v>
      </c>
      <c r="D34" s="5">
        <v>8034</v>
      </c>
      <c r="E34" s="37" t="str">
        <f t="shared" si="1"/>
        <v>-</v>
      </c>
      <c r="F34" s="5">
        <v>34</v>
      </c>
      <c r="G34" s="37">
        <f t="shared" si="2"/>
        <v>9</v>
      </c>
      <c r="H34" s="37">
        <v>80</v>
      </c>
      <c r="AC34" s="55"/>
    </row>
    <row r="35" spans="2:29">
      <c r="B35" s="36" t="s">
        <v>262</v>
      </c>
      <c r="C35" s="14" t="str">
        <f t="shared" si="3"/>
        <v>-</v>
      </c>
      <c r="D35" s="5">
        <v>8036</v>
      </c>
      <c r="E35" s="37" t="str">
        <f t="shared" si="1"/>
        <v>-</v>
      </c>
      <c r="F35" s="5">
        <v>36</v>
      </c>
      <c r="G35" s="37">
        <f t="shared" si="2"/>
        <v>9</v>
      </c>
      <c r="H35" s="37">
        <v>80</v>
      </c>
      <c r="AC35" s="55"/>
    </row>
    <row r="36" spans="2:29">
      <c r="B36" s="36" t="s">
        <v>263</v>
      </c>
      <c r="C36" s="14" t="str">
        <f t="shared" si="3"/>
        <v>-</v>
      </c>
      <c r="D36" s="5">
        <v>8038</v>
      </c>
      <c r="E36" s="37" t="str">
        <f t="shared" si="1"/>
        <v>-</v>
      </c>
      <c r="F36" s="5">
        <v>38</v>
      </c>
      <c r="G36" s="37">
        <f t="shared" si="2"/>
        <v>9</v>
      </c>
      <c r="H36" s="37">
        <v>80</v>
      </c>
      <c r="AC36" s="55"/>
    </row>
    <row r="37" spans="2:29">
      <c r="B37" s="36" t="s">
        <v>264</v>
      </c>
      <c r="C37" s="14">
        <f t="shared" si="3"/>
        <v>10</v>
      </c>
      <c r="D37" s="5">
        <v>8040</v>
      </c>
      <c r="E37" s="37">
        <f t="shared" ref="E37:E68" si="4">IF(F37-Chest&lt;0,"-",F37-Chest)</f>
        <v>1</v>
      </c>
      <c r="F37" s="5">
        <v>40</v>
      </c>
      <c r="G37" s="37">
        <f t="shared" ref="G37:G68" si="5">IF(H37-Height&lt;0,"-",H37-Height)</f>
        <v>9</v>
      </c>
      <c r="H37" s="37">
        <v>80</v>
      </c>
      <c r="AC37" s="55"/>
    </row>
    <row r="38" spans="2:29">
      <c r="B38" s="36" t="s">
        <v>265</v>
      </c>
      <c r="C38" s="14">
        <f t="shared" si="3"/>
        <v>12</v>
      </c>
      <c r="D38" s="5">
        <v>8042</v>
      </c>
      <c r="E38" s="37">
        <f t="shared" si="4"/>
        <v>3</v>
      </c>
      <c r="F38" s="5">
        <v>42</v>
      </c>
      <c r="G38" s="37">
        <f t="shared" si="5"/>
        <v>9</v>
      </c>
      <c r="H38" s="37">
        <v>80</v>
      </c>
      <c r="AC38" s="55"/>
    </row>
    <row r="39" spans="2:29">
      <c r="B39" s="36" t="s">
        <v>266</v>
      </c>
      <c r="C39" s="14">
        <f t="shared" si="3"/>
        <v>14</v>
      </c>
      <c r="D39" s="5">
        <v>8044</v>
      </c>
      <c r="E39" s="37">
        <f t="shared" si="4"/>
        <v>5</v>
      </c>
      <c r="F39" s="5">
        <v>44</v>
      </c>
      <c r="G39" s="37">
        <f t="shared" si="5"/>
        <v>9</v>
      </c>
      <c r="H39" s="37">
        <v>80</v>
      </c>
      <c r="AC39" s="55"/>
    </row>
    <row r="40" spans="2:29">
      <c r="B40" s="36" t="s">
        <v>267</v>
      </c>
      <c r="C40" s="14">
        <f t="shared" si="3"/>
        <v>16</v>
      </c>
      <c r="D40" s="5">
        <v>8046</v>
      </c>
      <c r="E40" s="37">
        <f t="shared" si="4"/>
        <v>7</v>
      </c>
      <c r="F40" s="5">
        <v>46</v>
      </c>
      <c r="G40" s="37">
        <f t="shared" si="5"/>
        <v>9</v>
      </c>
      <c r="H40" s="37">
        <v>80</v>
      </c>
      <c r="AC40" s="55"/>
    </row>
    <row r="41" spans="2:29">
      <c r="B41" s="36" t="s">
        <v>268</v>
      </c>
      <c r="C41" s="14">
        <f t="shared" si="3"/>
        <v>18</v>
      </c>
      <c r="D41" s="5">
        <v>8048</v>
      </c>
      <c r="E41" s="37">
        <f t="shared" si="4"/>
        <v>9</v>
      </c>
      <c r="F41" s="5">
        <v>48</v>
      </c>
      <c r="G41" s="37">
        <f t="shared" si="5"/>
        <v>9</v>
      </c>
      <c r="H41" s="37">
        <v>80</v>
      </c>
      <c r="AC41" s="55"/>
    </row>
    <row r="42" spans="2:29">
      <c r="B42" s="36" t="s">
        <v>269</v>
      </c>
      <c r="C42" s="14">
        <f t="shared" si="3"/>
        <v>20</v>
      </c>
      <c r="D42" s="5">
        <v>8050</v>
      </c>
      <c r="E42" s="37">
        <f t="shared" si="4"/>
        <v>11</v>
      </c>
      <c r="F42" s="5">
        <v>50</v>
      </c>
      <c r="G42" s="37">
        <f t="shared" si="5"/>
        <v>9</v>
      </c>
      <c r="H42" s="37">
        <v>80</v>
      </c>
      <c r="AC42" s="55"/>
    </row>
    <row r="43" spans="2:29">
      <c r="B43" s="36" t="s">
        <v>270</v>
      </c>
      <c r="C43" s="14">
        <f t="shared" si="3"/>
        <v>22</v>
      </c>
      <c r="D43" s="5">
        <v>8052</v>
      </c>
      <c r="E43" s="37">
        <f t="shared" si="4"/>
        <v>13</v>
      </c>
      <c r="F43" s="5">
        <v>52</v>
      </c>
      <c r="G43" s="37">
        <f t="shared" si="5"/>
        <v>9</v>
      </c>
      <c r="H43" s="37">
        <v>80</v>
      </c>
      <c r="AC43" s="55"/>
    </row>
    <row r="44" spans="2:29">
      <c r="B44" s="36" t="s">
        <v>271</v>
      </c>
      <c r="C44" s="14">
        <f t="shared" si="3"/>
        <v>24</v>
      </c>
      <c r="D44" s="5">
        <v>8054</v>
      </c>
      <c r="E44" s="37">
        <f t="shared" si="4"/>
        <v>15</v>
      </c>
      <c r="F44" s="5">
        <v>54</v>
      </c>
      <c r="G44" s="37">
        <f t="shared" si="5"/>
        <v>9</v>
      </c>
      <c r="H44" s="37">
        <v>80</v>
      </c>
      <c r="AC44" s="55"/>
    </row>
    <row r="45" spans="2:29">
      <c r="B45" s="36" t="s">
        <v>272</v>
      </c>
      <c r="C45" s="14">
        <f t="shared" si="3"/>
        <v>28</v>
      </c>
      <c r="D45" s="5">
        <v>8056</v>
      </c>
      <c r="E45" s="37">
        <f t="shared" si="4"/>
        <v>19</v>
      </c>
      <c r="F45" s="5">
        <v>58</v>
      </c>
      <c r="G45" s="37">
        <f t="shared" si="5"/>
        <v>9</v>
      </c>
      <c r="H45" s="37">
        <v>80</v>
      </c>
      <c r="AC45" s="55"/>
    </row>
    <row r="46" spans="2:29">
      <c r="B46" s="36" t="s">
        <v>273</v>
      </c>
      <c r="C46" s="14">
        <f t="shared" si="3"/>
        <v>30</v>
      </c>
      <c r="D46" s="5">
        <v>8058</v>
      </c>
      <c r="E46" s="37">
        <f t="shared" si="4"/>
        <v>21</v>
      </c>
      <c r="F46" s="5">
        <v>60</v>
      </c>
      <c r="G46" s="37">
        <f t="shared" si="5"/>
        <v>9</v>
      </c>
      <c r="H46" s="37">
        <v>80</v>
      </c>
      <c r="AC46" s="55"/>
    </row>
    <row r="47" spans="2:29">
      <c r="B47" s="36" t="s">
        <v>274</v>
      </c>
      <c r="C47" s="14">
        <f t="shared" si="3"/>
        <v>32</v>
      </c>
      <c r="D47" s="5">
        <v>8060</v>
      </c>
      <c r="E47" s="37">
        <f t="shared" si="4"/>
        <v>23</v>
      </c>
      <c r="F47" s="5">
        <v>62</v>
      </c>
      <c r="G47" s="37">
        <f t="shared" si="5"/>
        <v>9</v>
      </c>
      <c r="H47" s="37">
        <v>80</v>
      </c>
      <c r="AC47" s="55"/>
    </row>
    <row r="48" spans="2:29">
      <c r="B48" s="36" t="s">
        <v>275</v>
      </c>
      <c r="C48" s="14">
        <f t="shared" si="3"/>
        <v>34</v>
      </c>
      <c r="D48" s="5">
        <v>8062</v>
      </c>
      <c r="E48" s="37">
        <f t="shared" si="4"/>
        <v>25</v>
      </c>
      <c r="F48" s="5">
        <v>64</v>
      </c>
      <c r="G48" s="37">
        <f t="shared" si="5"/>
        <v>9</v>
      </c>
      <c r="H48" s="37">
        <v>80</v>
      </c>
      <c r="AC48" s="55"/>
    </row>
    <row r="49" spans="2:29">
      <c r="B49" s="36" t="s">
        <v>276</v>
      </c>
      <c r="C49" s="14" t="str">
        <f t="shared" si="3"/>
        <v>-</v>
      </c>
      <c r="D49" s="5">
        <v>5832</v>
      </c>
      <c r="E49" s="37" t="str">
        <f t="shared" si="4"/>
        <v>-</v>
      </c>
      <c r="F49" s="5">
        <v>32.5</v>
      </c>
      <c r="G49" s="37" t="str">
        <f t="shared" si="5"/>
        <v>-</v>
      </c>
      <c r="H49" s="5">
        <v>58</v>
      </c>
      <c r="AC49" s="55"/>
    </row>
    <row r="50" spans="2:29">
      <c r="B50" s="36" t="s">
        <v>277</v>
      </c>
      <c r="C50" s="14" t="str">
        <f t="shared" si="3"/>
        <v>-</v>
      </c>
      <c r="D50" s="5">
        <v>6740</v>
      </c>
      <c r="E50" s="37">
        <f t="shared" si="4"/>
        <v>1.5</v>
      </c>
      <c r="F50" s="5">
        <v>40.5</v>
      </c>
      <c r="G50" s="37" t="str">
        <f t="shared" si="5"/>
        <v>-</v>
      </c>
      <c r="H50" s="5">
        <v>67</v>
      </c>
      <c r="AC50" s="55"/>
    </row>
    <row r="51" spans="2:29">
      <c r="B51" s="36" t="s">
        <v>278</v>
      </c>
      <c r="C51" s="14" t="str">
        <f t="shared" si="3"/>
        <v>-</v>
      </c>
      <c r="D51" s="5">
        <v>6742</v>
      </c>
      <c r="E51" s="37">
        <f t="shared" si="4"/>
        <v>3.5</v>
      </c>
      <c r="F51" s="5">
        <v>42.5</v>
      </c>
      <c r="G51" s="37" t="str">
        <f t="shared" si="5"/>
        <v>-</v>
      </c>
      <c r="H51" s="5">
        <v>67</v>
      </c>
      <c r="AC51" s="55"/>
    </row>
    <row r="52" spans="2:29">
      <c r="B52" s="36" t="s">
        <v>279</v>
      </c>
      <c r="C52" s="14">
        <f t="shared" si="3"/>
        <v>15.5</v>
      </c>
      <c r="D52" s="5">
        <v>7352</v>
      </c>
      <c r="E52" s="37">
        <f t="shared" si="4"/>
        <v>13.5</v>
      </c>
      <c r="F52" s="5">
        <v>52.5</v>
      </c>
      <c r="G52" s="37">
        <f t="shared" si="5"/>
        <v>2</v>
      </c>
      <c r="H52" s="5">
        <v>73</v>
      </c>
      <c r="AC52" s="55"/>
    </row>
    <row r="53" spans="2:29">
      <c r="B53" s="36" t="s">
        <v>280</v>
      </c>
      <c r="C53" s="14" t="str">
        <f t="shared" si="3"/>
        <v>-</v>
      </c>
      <c r="D53" s="5">
        <v>5524</v>
      </c>
      <c r="E53" s="37" t="str">
        <f t="shared" si="4"/>
        <v>-</v>
      </c>
      <c r="F53" s="5">
        <v>24</v>
      </c>
      <c r="G53" s="37" t="str">
        <f t="shared" si="5"/>
        <v>-</v>
      </c>
      <c r="H53" s="5">
        <v>55</v>
      </c>
      <c r="AC53" s="55"/>
    </row>
    <row r="54" spans="2:29">
      <c r="B54" s="36" t="s">
        <v>281</v>
      </c>
      <c r="C54" s="14" t="str">
        <f t="shared" si="3"/>
        <v>-</v>
      </c>
      <c r="D54" s="5">
        <v>5526</v>
      </c>
      <c r="E54" s="37" t="str">
        <f t="shared" si="4"/>
        <v>-</v>
      </c>
      <c r="F54" s="5">
        <v>26</v>
      </c>
      <c r="G54" s="37" t="str">
        <f t="shared" si="5"/>
        <v>-</v>
      </c>
      <c r="H54" s="5">
        <v>55</v>
      </c>
      <c r="AC54" s="55"/>
    </row>
    <row r="55" spans="2:29">
      <c r="B55" s="36" t="s">
        <v>282</v>
      </c>
      <c r="C55" s="14" t="str">
        <f t="shared" si="3"/>
        <v>-</v>
      </c>
      <c r="D55" s="5">
        <v>5528</v>
      </c>
      <c r="E55" s="37" t="str">
        <f t="shared" si="4"/>
        <v>-</v>
      </c>
      <c r="F55" s="5">
        <v>30</v>
      </c>
      <c r="G55" s="37" t="str">
        <f t="shared" si="5"/>
        <v>-</v>
      </c>
      <c r="H55" s="37">
        <v>55</v>
      </c>
      <c r="AC55" s="55"/>
    </row>
    <row r="56" spans="2:29">
      <c r="B56" s="36" t="s">
        <v>283</v>
      </c>
      <c r="C56" s="14" t="str">
        <f t="shared" si="3"/>
        <v>-</v>
      </c>
      <c r="D56" s="5">
        <v>5826</v>
      </c>
      <c r="E56" s="37" t="str">
        <f t="shared" si="4"/>
        <v>-</v>
      </c>
      <c r="F56" s="5">
        <v>26</v>
      </c>
      <c r="G56" s="37" t="str">
        <f t="shared" si="5"/>
        <v>-</v>
      </c>
      <c r="H56" s="5">
        <v>58</v>
      </c>
      <c r="AC56" s="55"/>
    </row>
    <row r="57" spans="2:29">
      <c r="B57" s="36" t="s">
        <v>284</v>
      </c>
      <c r="C57" s="14" t="str">
        <f t="shared" si="3"/>
        <v>-</v>
      </c>
      <c r="D57" s="5">
        <v>5828</v>
      </c>
      <c r="E57" s="37" t="str">
        <f t="shared" si="4"/>
        <v>-</v>
      </c>
      <c r="F57" s="5">
        <v>28</v>
      </c>
      <c r="G57" s="37" t="str">
        <f t="shared" si="5"/>
        <v>-</v>
      </c>
      <c r="H57" s="5">
        <v>58</v>
      </c>
      <c r="AC57" s="55"/>
    </row>
    <row r="58" spans="2:29">
      <c r="B58" s="36" t="s">
        <v>285</v>
      </c>
      <c r="C58" s="14" t="str">
        <f t="shared" si="3"/>
        <v>-</v>
      </c>
      <c r="D58" s="5">
        <v>5830</v>
      </c>
      <c r="E58" s="37" t="str">
        <f t="shared" si="4"/>
        <v>-</v>
      </c>
      <c r="F58" s="5">
        <v>32</v>
      </c>
      <c r="G58" s="37" t="str">
        <f t="shared" si="5"/>
        <v>-</v>
      </c>
      <c r="H58" s="5">
        <v>58</v>
      </c>
      <c r="AC58" s="55"/>
    </row>
    <row r="59" spans="2:29">
      <c r="B59" s="36" t="s">
        <v>286</v>
      </c>
      <c r="C59" s="14" t="str">
        <f t="shared" si="3"/>
        <v>-</v>
      </c>
      <c r="D59" s="5">
        <v>6128</v>
      </c>
      <c r="E59" s="37" t="str">
        <f t="shared" si="4"/>
        <v>-</v>
      </c>
      <c r="F59" s="5">
        <v>28</v>
      </c>
      <c r="G59" s="37" t="str">
        <f t="shared" si="5"/>
        <v>-</v>
      </c>
      <c r="H59" s="5">
        <v>61</v>
      </c>
      <c r="AC59" s="55"/>
    </row>
    <row r="60" spans="2:29">
      <c r="B60" s="36" t="s">
        <v>287</v>
      </c>
      <c r="C60" s="14" t="str">
        <f t="shared" si="3"/>
        <v>-</v>
      </c>
      <c r="D60" s="5">
        <v>6130</v>
      </c>
      <c r="E60" s="37" t="str">
        <f t="shared" si="4"/>
        <v>-</v>
      </c>
      <c r="F60" s="5">
        <v>30</v>
      </c>
      <c r="G60" s="37" t="str">
        <f t="shared" si="5"/>
        <v>-</v>
      </c>
      <c r="H60" s="5">
        <v>61</v>
      </c>
      <c r="AC60" s="55"/>
    </row>
    <row r="61" spans="2:29">
      <c r="B61" s="36" t="s">
        <v>288</v>
      </c>
      <c r="C61" s="14" t="str">
        <f t="shared" si="3"/>
        <v>-</v>
      </c>
      <c r="D61" s="5">
        <v>6132</v>
      </c>
      <c r="E61" s="37" t="str">
        <f t="shared" si="4"/>
        <v>-</v>
      </c>
      <c r="F61" s="5">
        <v>32</v>
      </c>
      <c r="G61" s="37" t="str">
        <f t="shared" si="5"/>
        <v>-</v>
      </c>
      <c r="H61" s="37">
        <v>61</v>
      </c>
      <c r="AC61" s="55"/>
    </row>
    <row r="62" spans="2:29">
      <c r="B62" s="36" t="s">
        <v>289</v>
      </c>
      <c r="C62" s="14" t="str">
        <f t="shared" si="3"/>
        <v>-</v>
      </c>
      <c r="D62" s="5">
        <v>6134</v>
      </c>
      <c r="E62" s="37" t="str">
        <f t="shared" si="4"/>
        <v>-</v>
      </c>
      <c r="F62" s="5">
        <v>34</v>
      </c>
      <c r="G62" s="37" t="str">
        <f t="shared" si="5"/>
        <v>-</v>
      </c>
      <c r="H62" s="37">
        <v>61</v>
      </c>
      <c r="AC62" s="55"/>
    </row>
    <row r="63" spans="2:29">
      <c r="B63" s="36" t="s">
        <v>290</v>
      </c>
      <c r="C63" s="14" t="str">
        <f t="shared" si="3"/>
        <v>-</v>
      </c>
      <c r="D63" s="5">
        <v>6430</v>
      </c>
      <c r="E63" s="37" t="str">
        <f t="shared" si="4"/>
        <v>-</v>
      </c>
      <c r="F63" s="5">
        <v>30</v>
      </c>
      <c r="G63" s="37" t="str">
        <f t="shared" si="5"/>
        <v>-</v>
      </c>
      <c r="H63" s="5">
        <v>64</v>
      </c>
      <c r="AC63" s="55"/>
    </row>
    <row r="64" spans="2:29">
      <c r="B64" s="36" t="s">
        <v>291</v>
      </c>
      <c r="C64" s="14" t="str">
        <f t="shared" si="3"/>
        <v>-</v>
      </c>
      <c r="D64" s="5">
        <v>6432</v>
      </c>
      <c r="E64" s="37" t="str">
        <f t="shared" si="4"/>
        <v>-</v>
      </c>
      <c r="F64" s="5">
        <v>32</v>
      </c>
      <c r="G64" s="37" t="str">
        <f t="shared" si="5"/>
        <v>-</v>
      </c>
      <c r="H64" s="5">
        <v>64</v>
      </c>
      <c r="AC64" s="55"/>
    </row>
    <row r="65" spans="2:29">
      <c r="B65" s="36" t="s">
        <v>292</v>
      </c>
      <c r="C65" s="14" t="str">
        <f t="shared" si="3"/>
        <v>-</v>
      </c>
      <c r="D65" s="5">
        <v>6434</v>
      </c>
      <c r="E65" s="37" t="str">
        <f t="shared" si="4"/>
        <v>-</v>
      </c>
      <c r="F65" s="5">
        <v>34</v>
      </c>
      <c r="G65" s="37" t="str">
        <f t="shared" si="5"/>
        <v>-</v>
      </c>
      <c r="H65" s="37">
        <v>64</v>
      </c>
      <c r="AC65" s="55"/>
    </row>
    <row r="66" spans="2:29">
      <c r="B66" s="36" t="s">
        <v>293</v>
      </c>
      <c r="C66" s="14" t="str">
        <f t="shared" si="3"/>
        <v>-</v>
      </c>
      <c r="D66" s="5">
        <v>6436</v>
      </c>
      <c r="E66" s="37" t="str">
        <f t="shared" si="4"/>
        <v>-</v>
      </c>
      <c r="F66" s="5">
        <v>36</v>
      </c>
      <c r="G66" s="37" t="str">
        <f t="shared" si="5"/>
        <v>-</v>
      </c>
      <c r="H66" s="37">
        <v>64</v>
      </c>
      <c r="AC66" s="55"/>
    </row>
    <row r="67" spans="2:29">
      <c r="B67" s="36" t="s">
        <v>294</v>
      </c>
      <c r="C67" s="14" t="str">
        <f t="shared" si="3"/>
        <v>-</v>
      </c>
      <c r="D67" s="5">
        <v>6732</v>
      </c>
      <c r="E67" s="37" t="str">
        <f t="shared" si="4"/>
        <v>-</v>
      </c>
      <c r="F67" s="5">
        <v>32</v>
      </c>
      <c r="G67" s="37" t="str">
        <f t="shared" si="5"/>
        <v>-</v>
      </c>
      <c r="H67" s="5">
        <v>67</v>
      </c>
      <c r="AC67" s="55"/>
    </row>
    <row r="68" spans="2:29">
      <c r="B68" s="36" t="s">
        <v>295</v>
      </c>
      <c r="C68" s="14" t="str">
        <f t="shared" si="3"/>
        <v>-</v>
      </c>
      <c r="D68" s="5">
        <v>6734</v>
      </c>
      <c r="E68" s="37" t="str">
        <f t="shared" si="4"/>
        <v>-</v>
      </c>
      <c r="F68" s="5">
        <v>34</v>
      </c>
      <c r="G68" s="37" t="str">
        <f t="shared" si="5"/>
        <v>-</v>
      </c>
      <c r="H68" s="37">
        <v>67</v>
      </c>
      <c r="AC68" s="55"/>
    </row>
    <row r="69" spans="2:29">
      <c r="B69" s="36" t="s">
        <v>296</v>
      </c>
      <c r="C69" s="14" t="str">
        <f t="shared" si="3"/>
        <v>-</v>
      </c>
      <c r="D69" s="5">
        <v>6736</v>
      </c>
      <c r="E69" s="37" t="str">
        <f t="shared" ref="E69:E93" si="6">IF(F69-Chest&lt;0,"-",F69-Chest)</f>
        <v>-</v>
      </c>
      <c r="F69" s="5">
        <v>36</v>
      </c>
      <c r="G69" s="37" t="str">
        <f t="shared" ref="G69:G93" si="7">IF(H69-Height&lt;0,"-",H69-Height)</f>
        <v>-</v>
      </c>
      <c r="H69" s="37">
        <v>67</v>
      </c>
      <c r="AC69" s="55"/>
    </row>
    <row r="70" spans="2:29">
      <c r="B70" s="36" t="s">
        <v>297</v>
      </c>
      <c r="C70" s="14" t="str">
        <f t="shared" ref="C70:C93" si="8">IF(OR(E70="-",G70="-"),"-",E70+G70)</f>
        <v>-</v>
      </c>
      <c r="D70" s="5">
        <v>6738</v>
      </c>
      <c r="E70" s="37" t="str">
        <f t="shared" si="6"/>
        <v>-</v>
      </c>
      <c r="F70" s="5">
        <v>38</v>
      </c>
      <c r="G70" s="37" t="str">
        <f t="shared" si="7"/>
        <v>-</v>
      </c>
      <c r="H70" s="37">
        <v>67</v>
      </c>
      <c r="AC70" s="55"/>
    </row>
    <row r="71" spans="2:29">
      <c r="B71" s="36" t="s">
        <v>298</v>
      </c>
      <c r="C71" s="14" t="str">
        <f t="shared" si="8"/>
        <v>-</v>
      </c>
      <c r="D71" s="5">
        <v>7032</v>
      </c>
      <c r="E71" s="37" t="str">
        <f t="shared" si="6"/>
        <v>-</v>
      </c>
      <c r="F71" s="5">
        <v>32</v>
      </c>
      <c r="G71" s="37" t="str">
        <f t="shared" si="7"/>
        <v>-</v>
      </c>
      <c r="H71" s="5">
        <v>70</v>
      </c>
      <c r="AC71" s="55"/>
    </row>
    <row r="72" spans="2:29">
      <c r="B72" s="36" t="s">
        <v>299</v>
      </c>
      <c r="C72" s="14" t="str">
        <f t="shared" si="8"/>
        <v>-</v>
      </c>
      <c r="D72" s="5">
        <v>7034</v>
      </c>
      <c r="E72" s="37" t="str">
        <f t="shared" si="6"/>
        <v>-</v>
      </c>
      <c r="F72" s="5">
        <v>34</v>
      </c>
      <c r="G72" s="37" t="str">
        <f t="shared" si="7"/>
        <v>-</v>
      </c>
      <c r="H72" s="37">
        <v>70</v>
      </c>
      <c r="AC72" s="55"/>
    </row>
    <row r="73" spans="2:29">
      <c r="B73" s="36" t="s">
        <v>300</v>
      </c>
      <c r="C73" s="14" t="str">
        <f t="shared" si="8"/>
        <v>-</v>
      </c>
      <c r="D73" s="5">
        <v>7036</v>
      </c>
      <c r="E73" s="37" t="str">
        <f t="shared" si="6"/>
        <v>-</v>
      </c>
      <c r="F73" s="5">
        <v>36</v>
      </c>
      <c r="G73" s="37" t="str">
        <f t="shared" si="7"/>
        <v>-</v>
      </c>
      <c r="H73" s="37">
        <v>70</v>
      </c>
      <c r="AC73" s="55"/>
    </row>
    <row r="74" spans="2:29">
      <c r="B74" s="36" t="s">
        <v>301</v>
      </c>
      <c r="C74" s="14" t="str">
        <f t="shared" si="8"/>
        <v>-</v>
      </c>
      <c r="D74" s="5">
        <v>7038</v>
      </c>
      <c r="E74" s="37" t="str">
        <f t="shared" si="6"/>
        <v>-</v>
      </c>
      <c r="F74" s="5">
        <v>38</v>
      </c>
      <c r="G74" s="37" t="str">
        <f t="shared" si="7"/>
        <v>-</v>
      </c>
      <c r="H74" s="37">
        <v>70</v>
      </c>
      <c r="AC74" s="55"/>
    </row>
    <row r="75" spans="2:29">
      <c r="B75" s="36" t="s">
        <v>302</v>
      </c>
      <c r="C75" s="14" t="str">
        <f t="shared" si="8"/>
        <v>-</v>
      </c>
      <c r="D75" s="5">
        <v>7040</v>
      </c>
      <c r="E75" s="37">
        <f t="shared" si="6"/>
        <v>1</v>
      </c>
      <c r="F75" s="5">
        <v>40</v>
      </c>
      <c r="G75" s="37" t="str">
        <f t="shared" si="7"/>
        <v>-</v>
      </c>
      <c r="H75" s="37">
        <v>70</v>
      </c>
      <c r="AC75" s="55"/>
    </row>
    <row r="76" spans="2:29">
      <c r="B76" s="36" t="s">
        <v>303</v>
      </c>
      <c r="C76" s="14" t="str">
        <f t="shared" si="8"/>
        <v>-</v>
      </c>
      <c r="D76" s="5">
        <v>7334</v>
      </c>
      <c r="E76" s="37" t="str">
        <f t="shared" si="6"/>
        <v>-</v>
      </c>
      <c r="F76" s="5">
        <v>34</v>
      </c>
      <c r="G76" s="37">
        <f t="shared" si="7"/>
        <v>2</v>
      </c>
      <c r="H76" s="5">
        <v>73</v>
      </c>
      <c r="AC76" s="55"/>
    </row>
    <row r="77" spans="2:29">
      <c r="B77" s="36" t="s">
        <v>304</v>
      </c>
      <c r="C77" s="14" t="str">
        <f t="shared" si="8"/>
        <v>-</v>
      </c>
      <c r="D77" s="5">
        <v>7336</v>
      </c>
      <c r="E77" s="37" t="str">
        <f t="shared" si="6"/>
        <v>-</v>
      </c>
      <c r="F77" s="5">
        <v>36</v>
      </c>
      <c r="G77" s="37">
        <f t="shared" si="7"/>
        <v>2</v>
      </c>
      <c r="H77" s="37">
        <v>73</v>
      </c>
      <c r="AC77" s="55"/>
    </row>
    <row r="78" spans="2:29">
      <c r="B78" s="36" t="s">
        <v>305</v>
      </c>
      <c r="C78" s="14" t="str">
        <f t="shared" si="8"/>
        <v>-</v>
      </c>
      <c r="D78" s="5">
        <v>7338</v>
      </c>
      <c r="E78" s="37" t="str">
        <f t="shared" si="6"/>
        <v>-</v>
      </c>
      <c r="F78" s="5">
        <v>38</v>
      </c>
      <c r="G78" s="37">
        <f t="shared" si="7"/>
        <v>2</v>
      </c>
      <c r="H78" s="37">
        <v>73</v>
      </c>
      <c r="AC78" s="55"/>
    </row>
    <row r="79" spans="2:29">
      <c r="B79" s="36" t="s">
        <v>306</v>
      </c>
      <c r="C79" s="14">
        <f t="shared" si="8"/>
        <v>3</v>
      </c>
      <c r="D79" s="5">
        <v>7340</v>
      </c>
      <c r="E79" s="37">
        <f t="shared" si="6"/>
        <v>1</v>
      </c>
      <c r="F79" s="5">
        <v>40</v>
      </c>
      <c r="G79" s="37">
        <f t="shared" si="7"/>
        <v>2</v>
      </c>
      <c r="H79" s="37">
        <v>73</v>
      </c>
      <c r="AC79" s="55"/>
    </row>
    <row r="80" spans="2:29">
      <c r="B80" s="36" t="s">
        <v>307</v>
      </c>
      <c r="C80" s="14">
        <f t="shared" si="8"/>
        <v>5</v>
      </c>
      <c r="D80" s="5">
        <v>7342</v>
      </c>
      <c r="E80" s="37">
        <f t="shared" si="6"/>
        <v>3</v>
      </c>
      <c r="F80" s="5">
        <v>42</v>
      </c>
      <c r="G80" s="37">
        <f t="shared" si="7"/>
        <v>2</v>
      </c>
      <c r="H80" s="37">
        <v>73</v>
      </c>
      <c r="AC80" s="55"/>
    </row>
    <row r="81" spans="2:29">
      <c r="B81" s="36" t="s">
        <v>308</v>
      </c>
      <c r="C81" s="14" t="str">
        <f t="shared" si="8"/>
        <v>-</v>
      </c>
      <c r="D81" s="5">
        <v>7042</v>
      </c>
      <c r="E81" s="37">
        <f t="shared" si="6"/>
        <v>3</v>
      </c>
      <c r="F81" s="5">
        <v>42</v>
      </c>
      <c r="G81" s="37" t="str">
        <f t="shared" si="7"/>
        <v>-</v>
      </c>
      <c r="H81" s="5">
        <v>70</v>
      </c>
      <c r="AC81" s="55"/>
    </row>
    <row r="82" spans="2:29">
      <c r="B82" s="36" t="s">
        <v>309</v>
      </c>
      <c r="C82" s="14" t="str">
        <f t="shared" si="8"/>
        <v>-</v>
      </c>
      <c r="D82" s="5">
        <v>7044</v>
      </c>
      <c r="E82" s="37">
        <f t="shared" si="6"/>
        <v>5</v>
      </c>
      <c r="F82" s="5">
        <v>44</v>
      </c>
      <c r="G82" s="37" t="str">
        <f t="shared" si="7"/>
        <v>-</v>
      </c>
      <c r="H82" s="37">
        <v>70</v>
      </c>
      <c r="AC82" s="55"/>
    </row>
    <row r="83" spans="2:29">
      <c r="B83" s="36" t="s">
        <v>310</v>
      </c>
      <c r="C83" s="14">
        <f t="shared" si="8"/>
        <v>7</v>
      </c>
      <c r="D83" s="5">
        <v>7344</v>
      </c>
      <c r="E83" s="37">
        <f t="shared" si="6"/>
        <v>5</v>
      </c>
      <c r="F83" s="5">
        <v>44</v>
      </c>
      <c r="G83" s="37">
        <f t="shared" si="7"/>
        <v>2</v>
      </c>
      <c r="H83" s="5">
        <v>73</v>
      </c>
      <c r="AC83" s="55"/>
    </row>
    <row r="84" spans="2:29">
      <c r="B84" s="36" t="s">
        <v>311</v>
      </c>
      <c r="C84" s="14" t="str">
        <f t="shared" si="8"/>
        <v>-</v>
      </c>
      <c r="D84" s="5">
        <v>7046</v>
      </c>
      <c r="E84" s="37">
        <f t="shared" si="6"/>
        <v>7</v>
      </c>
      <c r="F84" s="5">
        <v>46</v>
      </c>
      <c r="G84" s="37" t="str">
        <f t="shared" si="7"/>
        <v>-</v>
      </c>
      <c r="H84" s="5">
        <v>70</v>
      </c>
      <c r="AC84" s="55"/>
    </row>
    <row r="85" spans="2:29">
      <c r="B85" s="36" t="s">
        <v>312</v>
      </c>
      <c r="C85" s="14" t="str">
        <f t="shared" si="8"/>
        <v>-</v>
      </c>
      <c r="D85" s="5">
        <v>7048</v>
      </c>
      <c r="E85" s="37">
        <f t="shared" si="6"/>
        <v>9</v>
      </c>
      <c r="F85" s="5">
        <v>48</v>
      </c>
      <c r="G85" s="37" t="str">
        <f t="shared" si="7"/>
        <v>-</v>
      </c>
      <c r="H85" s="37">
        <v>70</v>
      </c>
      <c r="AC85" s="55"/>
    </row>
    <row r="86" spans="2:29">
      <c r="B86" s="36" t="s">
        <v>313</v>
      </c>
      <c r="C86" s="14" t="str">
        <f t="shared" si="8"/>
        <v>-</v>
      </c>
      <c r="D86" s="5">
        <v>7050</v>
      </c>
      <c r="E86" s="37">
        <f t="shared" si="6"/>
        <v>11</v>
      </c>
      <c r="F86" s="5">
        <v>50</v>
      </c>
      <c r="G86" s="37" t="str">
        <f t="shared" si="7"/>
        <v>-</v>
      </c>
      <c r="H86" s="37">
        <v>70</v>
      </c>
      <c r="AC86" s="55"/>
    </row>
    <row r="87" spans="2:29">
      <c r="B87" s="36" t="s">
        <v>314</v>
      </c>
      <c r="C87" s="14">
        <f t="shared" si="8"/>
        <v>9</v>
      </c>
      <c r="D87" s="5">
        <v>7346</v>
      </c>
      <c r="E87" s="37">
        <f t="shared" si="6"/>
        <v>7</v>
      </c>
      <c r="F87" s="5">
        <v>46</v>
      </c>
      <c r="G87" s="37">
        <f t="shared" si="7"/>
        <v>2</v>
      </c>
      <c r="H87" s="5">
        <v>73</v>
      </c>
      <c r="AC87" s="55"/>
    </row>
    <row r="88" spans="2:29">
      <c r="B88" s="36" t="s">
        <v>315</v>
      </c>
      <c r="C88" s="14">
        <f t="shared" si="8"/>
        <v>11</v>
      </c>
      <c r="D88" s="5">
        <v>7348</v>
      </c>
      <c r="E88" s="37">
        <f t="shared" si="6"/>
        <v>9</v>
      </c>
      <c r="F88" s="5">
        <v>48</v>
      </c>
      <c r="G88" s="37">
        <f t="shared" si="7"/>
        <v>2</v>
      </c>
      <c r="H88" s="37">
        <v>73</v>
      </c>
      <c r="AC88" s="55"/>
    </row>
    <row r="89" spans="2:29">
      <c r="B89" s="36" t="s">
        <v>316</v>
      </c>
      <c r="C89" s="14">
        <f t="shared" si="8"/>
        <v>15</v>
      </c>
      <c r="D89" s="5">
        <v>7350</v>
      </c>
      <c r="E89" s="37">
        <f t="shared" si="6"/>
        <v>13</v>
      </c>
      <c r="F89" s="5">
        <v>52</v>
      </c>
      <c r="G89" s="37">
        <f t="shared" si="7"/>
        <v>2</v>
      </c>
      <c r="H89" s="37">
        <v>73</v>
      </c>
      <c r="AC89" s="55"/>
    </row>
    <row r="90" spans="2:29">
      <c r="B90" s="36" t="s">
        <v>317</v>
      </c>
      <c r="C90" s="14" t="str">
        <f t="shared" si="8"/>
        <v>-</v>
      </c>
      <c r="D90" s="5">
        <v>6136</v>
      </c>
      <c r="E90" s="37" t="str">
        <f t="shared" si="6"/>
        <v>-</v>
      </c>
      <c r="F90" s="5">
        <v>36</v>
      </c>
      <c r="G90" s="37" t="str">
        <f t="shared" si="7"/>
        <v>-</v>
      </c>
      <c r="H90" s="5">
        <v>61</v>
      </c>
      <c r="AC90" s="55"/>
    </row>
    <row r="91" spans="2:29">
      <c r="B91" s="36" t="s">
        <v>318</v>
      </c>
      <c r="C91" s="14" t="str">
        <f t="shared" si="8"/>
        <v>-</v>
      </c>
      <c r="D91" s="5">
        <v>6438</v>
      </c>
      <c r="E91" s="37" t="str">
        <f t="shared" si="6"/>
        <v>-</v>
      </c>
      <c r="F91" s="5">
        <v>38</v>
      </c>
      <c r="G91" s="37" t="str">
        <f t="shared" si="7"/>
        <v>-</v>
      </c>
      <c r="H91" s="5">
        <v>64</v>
      </c>
      <c r="AC91" s="55"/>
    </row>
    <row r="92" spans="2:29">
      <c r="B92" s="36" t="s">
        <v>319</v>
      </c>
      <c r="C92" s="14" t="str">
        <f t="shared" si="8"/>
        <v>-</v>
      </c>
      <c r="D92" s="5">
        <v>6440</v>
      </c>
      <c r="E92" s="37">
        <f t="shared" si="6"/>
        <v>1</v>
      </c>
      <c r="F92" s="5">
        <v>40</v>
      </c>
      <c r="G92" s="37" t="str">
        <f t="shared" si="7"/>
        <v>-</v>
      </c>
      <c r="H92" s="5">
        <v>64</v>
      </c>
      <c r="AC92" s="55"/>
    </row>
    <row r="93" spans="2:29">
      <c r="B93" s="36" t="s">
        <v>320</v>
      </c>
      <c r="C93" s="14" t="str">
        <f t="shared" si="8"/>
        <v>-</v>
      </c>
      <c r="D93" s="5">
        <v>7052</v>
      </c>
      <c r="E93" s="37">
        <f t="shared" si="6"/>
        <v>13</v>
      </c>
      <c r="F93" s="5">
        <v>52</v>
      </c>
      <c r="G93" s="37" t="str">
        <f t="shared" si="7"/>
        <v>-</v>
      </c>
      <c r="H93" s="5">
        <v>70</v>
      </c>
      <c r="AC93" s="55"/>
    </row>
    <row r="94" spans="2:29">
      <c r="D94" s="8">
        <f>IFERROR(VLOOKUP(MIN(C4:C93),C4:D93,2,FALSE),"")</f>
        <v>7340</v>
      </c>
      <c r="F94" s="8">
        <f>IFERROR(VLOOKUP(MIN(E4:E93),E4:F93,2,FALSE),"")</f>
        <v>40</v>
      </c>
      <c r="H94" s="8">
        <f>IFERROR(VLOOKUP(MIN(G4:G93),G4:H93,2,FALSE),"")</f>
        <v>73</v>
      </c>
    </row>
    <row r="96" spans="2:29">
      <c r="D96" s="16"/>
    </row>
  </sheetData>
  <sheetProtection sheet="1" objects="1" scenarios="1" selectLockedCells="1"/>
  <sortState ref="B2:H89">
    <sortCondition ref="D4:D89"/>
  </sortState>
  <mergeCells count="1">
    <mergeCell ref="D3:H3"/>
  </mergeCells>
  <conditionalFormatting sqref="H4:H93">
    <cfRule type="cellIs" dxfId="52" priority="3" operator="equal">
      <formula>$H$94</formula>
    </cfRule>
  </conditionalFormatting>
  <conditionalFormatting sqref="F4:F93">
    <cfRule type="cellIs" dxfId="51" priority="2" operator="equal">
      <formula>$F$94</formula>
    </cfRule>
  </conditionalFormatting>
  <conditionalFormatting sqref="D4:D93">
    <cfRule type="cellIs" dxfId="50" priority="1" operator="equal">
      <formula>$D$94</formula>
    </cfRule>
  </conditionalFormatting>
  <pageMargins left="0.7" right="0.7" top="0.75" bottom="0.75" header="0.3" footer="0.3"/>
  <pageSetup fitToHeight="2" orientation="portrait" r:id="rId1"/>
  <headerFooter>
    <oddHeader>&amp;C&amp;A</oddHeader>
  </headerFooter>
</worksheet>
</file>

<file path=xl/worksheets/sheet4.xml><?xml version="1.0" encoding="utf-8"?>
<worksheet xmlns="http://schemas.openxmlformats.org/spreadsheetml/2006/main" xmlns:r="http://schemas.openxmlformats.org/officeDocument/2006/relationships">
  <sheetPr>
    <pageSetUpPr fitToPage="1"/>
  </sheetPr>
  <dimension ref="B2:AG125"/>
  <sheetViews>
    <sheetView showGridLines="0" showRowColHeaders="0" showRuler="0" zoomScaleNormal="100" workbookViewId="0">
      <selection activeCell="T72" sqref="T72"/>
    </sheetView>
  </sheetViews>
  <sheetFormatPr defaultRowHeight="15"/>
  <cols>
    <col min="1" max="1" width="3.28515625" customWidth="1"/>
    <col min="2" max="2" width="16.28515625" style="1" bestFit="1" customWidth="1"/>
    <col min="3" max="3" width="3.7109375" style="1" hidden="1" customWidth="1"/>
    <col min="4" max="4" width="9.140625" style="2"/>
    <col min="5" max="5" width="4.7109375" style="2" hidden="1" customWidth="1"/>
    <col min="6" max="6" width="9.140625" style="2"/>
    <col min="7" max="7" width="2.7109375" style="2" hidden="1" customWidth="1"/>
    <col min="8" max="8" width="9.140625" style="2"/>
    <col min="9" max="9" width="2.7109375" style="2" hidden="1" customWidth="1"/>
    <col min="10" max="10" width="9.140625" style="2"/>
    <col min="11" max="11" width="5.140625" customWidth="1"/>
    <col min="12" max="12" width="16.28515625" style="1" bestFit="1" customWidth="1"/>
    <col min="13" max="13" width="3.7109375" style="1" hidden="1" customWidth="1"/>
    <col min="14" max="14" width="13.85546875" style="2" bestFit="1" customWidth="1"/>
    <col min="15" max="15" width="4.7109375" style="2" hidden="1" customWidth="1"/>
    <col min="16" max="16" width="9.140625" style="2"/>
    <col min="17" max="17" width="7.42578125" style="2" hidden="1" customWidth="1"/>
    <col min="18" max="18" width="9.140625" style="2"/>
    <col min="19" max="19" width="7.42578125" style="2" hidden="1" customWidth="1"/>
    <col min="20" max="20" width="9.140625" style="2"/>
    <col min="21" max="21" width="8" bestFit="1" customWidth="1"/>
    <col min="22" max="29" width="3.140625" customWidth="1"/>
  </cols>
  <sheetData>
    <row r="2" spans="2:33">
      <c r="B2" s="103" t="s">
        <v>15</v>
      </c>
      <c r="C2" s="103"/>
      <c r="D2" s="103"/>
      <c r="E2" s="103"/>
      <c r="F2" s="103"/>
      <c r="G2" s="103"/>
      <c r="H2" s="103"/>
      <c r="I2" s="103"/>
      <c r="J2" s="103"/>
      <c r="L2" s="103" t="s">
        <v>16</v>
      </c>
      <c r="M2" s="103"/>
      <c r="N2" s="103"/>
      <c r="O2" s="103"/>
      <c r="P2" s="103"/>
      <c r="Q2" s="103"/>
      <c r="R2" s="103"/>
      <c r="S2" s="103"/>
      <c r="T2" s="103"/>
      <c r="V2" s="38"/>
      <c r="W2" s="38"/>
      <c r="X2" s="38"/>
      <c r="Y2" s="38"/>
      <c r="Z2" s="38"/>
      <c r="AA2" s="38"/>
      <c r="AB2" s="38"/>
      <c r="AC2" s="38"/>
      <c r="AD2" s="38"/>
      <c r="AE2" s="38"/>
      <c r="AF2" s="38"/>
      <c r="AG2" s="38"/>
    </row>
    <row r="3" spans="2:33">
      <c r="B3" s="3" t="s">
        <v>0</v>
      </c>
      <c r="C3" s="12"/>
      <c r="D3" s="4" t="s">
        <v>1</v>
      </c>
      <c r="E3" s="5"/>
      <c r="F3" s="4" t="s">
        <v>13</v>
      </c>
      <c r="G3" s="5"/>
      <c r="H3" s="4" t="s">
        <v>14</v>
      </c>
      <c r="I3" s="5"/>
      <c r="J3" s="4" t="s">
        <v>4</v>
      </c>
      <c r="L3" s="3" t="s">
        <v>0</v>
      </c>
      <c r="M3" s="12"/>
      <c r="N3" s="4" t="s">
        <v>1</v>
      </c>
      <c r="O3" s="10"/>
      <c r="P3" s="4" t="s">
        <v>13</v>
      </c>
      <c r="Q3" s="10"/>
      <c r="R3" s="4" t="s">
        <v>14</v>
      </c>
      <c r="S3" s="10"/>
      <c r="T3" s="4" t="s">
        <v>4</v>
      </c>
      <c r="V3" s="38"/>
      <c r="W3" s="38"/>
      <c r="X3" s="38"/>
      <c r="Y3" s="38"/>
      <c r="Z3" s="38"/>
      <c r="AA3" s="38"/>
      <c r="AB3" s="38"/>
      <c r="AC3" s="38"/>
      <c r="AD3" s="38"/>
      <c r="AE3" s="38"/>
      <c r="AF3" s="38"/>
      <c r="AG3" s="38"/>
    </row>
    <row r="4" spans="2:33">
      <c r="B4" s="3">
        <v>8405219092267</v>
      </c>
      <c r="C4" s="12"/>
      <c r="D4" s="102" t="s">
        <v>5</v>
      </c>
      <c r="E4" s="102"/>
      <c r="F4" s="102"/>
      <c r="G4" s="102"/>
      <c r="H4" s="102"/>
      <c r="I4" s="102"/>
      <c r="J4" s="102"/>
      <c r="L4" s="3">
        <v>8410219118662</v>
      </c>
      <c r="M4" s="12"/>
      <c r="N4" s="104" t="s">
        <v>5</v>
      </c>
      <c r="O4" s="105"/>
      <c r="P4" s="105"/>
      <c r="Q4" s="105"/>
      <c r="R4" s="105"/>
      <c r="S4" s="105"/>
      <c r="T4" s="106"/>
      <c r="V4" s="38"/>
      <c r="W4" s="38"/>
      <c r="X4" s="38"/>
      <c r="Y4" s="38"/>
      <c r="Z4" s="38"/>
      <c r="AA4" s="38"/>
      <c r="AB4" s="38"/>
      <c r="AC4" s="38"/>
      <c r="AD4" s="38"/>
      <c r="AE4" s="38"/>
      <c r="AF4" s="38"/>
      <c r="AG4" s="38"/>
    </row>
    <row r="5" spans="2:33">
      <c r="B5" s="36"/>
      <c r="C5" s="14">
        <f t="shared" ref="C5" si="0">IF(OR(E5="-",G5="-",I5="-"),"-",E5+G5+I5)</f>
        <v>147</v>
      </c>
      <c r="D5" s="37" t="s">
        <v>228</v>
      </c>
      <c r="E5" s="37">
        <f t="shared" ref="E5:E36" si="1">IF(F5&lt;Waist,"-",F5-Waist)</f>
        <v>63</v>
      </c>
      <c r="F5" s="37">
        <v>99</v>
      </c>
      <c r="G5" s="37">
        <f t="shared" ref="G5:G36" si="2">IF(H5&lt;Hips,"-",H5-Hips)</f>
        <v>56</v>
      </c>
      <c r="H5" s="37">
        <v>99</v>
      </c>
      <c r="I5" s="37">
        <f t="shared" ref="I5:I36" si="3">IF(J5&lt;Height,"-",J5-Height)</f>
        <v>28</v>
      </c>
      <c r="J5" s="37">
        <v>99</v>
      </c>
      <c r="L5" s="36"/>
      <c r="M5" s="14">
        <f t="shared" ref="M5" si="4">IF(OR(O5="-",S5="-",Q5="-"),"-",O5+S5+Q5)</f>
        <v>147</v>
      </c>
      <c r="N5" s="37" t="s">
        <v>228</v>
      </c>
      <c r="O5" s="37">
        <f>IF(P5-Waist&lt;0,"-",P5-Waist)</f>
        <v>63</v>
      </c>
      <c r="P5" s="37">
        <v>99</v>
      </c>
      <c r="Q5" s="37">
        <f>IF(R5-Hips&lt;0,"-",R5-Hips)</f>
        <v>56</v>
      </c>
      <c r="R5" s="37">
        <v>99</v>
      </c>
      <c r="S5" s="37">
        <f>IF(T5-Height&lt;0,"-",T5-Height)</f>
        <v>28</v>
      </c>
      <c r="T5" s="37">
        <v>99</v>
      </c>
      <c r="V5" s="38"/>
      <c r="W5" s="38"/>
      <c r="X5" s="38"/>
      <c r="Y5" s="38"/>
      <c r="Z5" s="38"/>
      <c r="AA5" s="38"/>
      <c r="AB5" s="38"/>
      <c r="AC5" s="38"/>
      <c r="AD5" s="38"/>
      <c r="AE5" s="38"/>
      <c r="AF5" s="38"/>
      <c r="AG5" s="38"/>
    </row>
    <row r="6" spans="2:33">
      <c r="B6" s="36">
        <v>1000210686134</v>
      </c>
      <c r="C6" s="14" t="str">
        <f>IF(OR(E6="-",G6="-",I6="-"),"-",E6+G6+I6)</f>
        <v>-</v>
      </c>
      <c r="D6" s="37">
        <v>6134</v>
      </c>
      <c r="E6" s="37" t="str">
        <f t="shared" si="1"/>
        <v>-</v>
      </c>
      <c r="F6" s="37">
        <v>34.5</v>
      </c>
      <c r="G6" s="37" t="str">
        <f t="shared" si="2"/>
        <v>-</v>
      </c>
      <c r="H6" s="37">
        <v>40</v>
      </c>
      <c r="I6" s="37" t="str">
        <f t="shared" si="3"/>
        <v>-</v>
      </c>
      <c r="J6" s="37">
        <v>61</v>
      </c>
      <c r="L6" s="36">
        <v>8410200024506</v>
      </c>
      <c r="M6" s="14" t="str">
        <f t="shared" ref="M6:M37" si="5">IF(OR(O6="-",S6="-",Q6="-"),"-",O6+S6+Q6)</f>
        <v>-</v>
      </c>
      <c r="N6" s="37" t="s">
        <v>432</v>
      </c>
      <c r="O6" s="37" t="str">
        <f t="shared" ref="O6:O37" si="6">IF(P6&lt;Waist,"-",P6-Waist)</f>
        <v>-</v>
      </c>
      <c r="P6" s="37">
        <v>24.5</v>
      </c>
      <c r="Q6" s="37" t="str">
        <f t="shared" ref="Q6:Q37" si="7">IF(R6&lt;Hips,"-",R6-Hips)</f>
        <v>-</v>
      </c>
      <c r="R6" s="37">
        <v>34.5</v>
      </c>
      <c r="S6" s="37" t="str">
        <f t="shared" ref="S6:S37" si="8">IF(T6&lt;Height,"-",T6-Height)</f>
        <v>-</v>
      </c>
      <c r="T6" s="37">
        <v>60</v>
      </c>
      <c r="V6" s="38"/>
      <c r="W6" s="38"/>
      <c r="X6" s="38"/>
      <c r="Y6" s="38"/>
      <c r="Z6" s="38"/>
      <c r="AA6" s="38"/>
      <c r="AB6" s="38"/>
      <c r="AC6" s="38"/>
      <c r="AD6" s="38"/>
      <c r="AE6" s="38"/>
      <c r="AF6" s="38"/>
      <c r="AG6" s="38"/>
    </row>
    <row r="7" spans="2:33">
      <c r="B7" s="36">
        <v>1000210686136</v>
      </c>
      <c r="C7" s="14" t="str">
        <f t="shared" ref="C7:C70" si="9">IF(OR(E7="-",G7="-",I7="-"),"-",E7+G7+I7)</f>
        <v>-</v>
      </c>
      <c r="D7" s="37">
        <v>6136</v>
      </c>
      <c r="E7" s="37">
        <f t="shared" si="1"/>
        <v>0.5</v>
      </c>
      <c r="F7" s="37">
        <v>36.5</v>
      </c>
      <c r="G7" s="37" t="str">
        <f t="shared" si="2"/>
        <v>-</v>
      </c>
      <c r="H7" s="37">
        <v>42</v>
      </c>
      <c r="I7" s="37" t="str">
        <f t="shared" si="3"/>
        <v>-</v>
      </c>
      <c r="J7" s="37">
        <v>61</v>
      </c>
      <c r="L7" s="36">
        <v>8410200024507</v>
      </c>
      <c r="M7" s="14" t="str">
        <f t="shared" si="5"/>
        <v>-</v>
      </c>
      <c r="N7" s="37" t="s">
        <v>433</v>
      </c>
      <c r="O7" s="37" t="str">
        <f t="shared" si="6"/>
        <v>-</v>
      </c>
      <c r="P7" s="37">
        <v>25.5</v>
      </c>
      <c r="Q7" s="37" t="str">
        <f t="shared" si="7"/>
        <v>-</v>
      </c>
      <c r="R7" s="37">
        <v>35.5</v>
      </c>
      <c r="S7" s="37" t="str">
        <f t="shared" si="8"/>
        <v>-</v>
      </c>
      <c r="T7" s="37">
        <v>60</v>
      </c>
      <c r="V7" s="38"/>
      <c r="W7" s="38"/>
      <c r="X7" s="38"/>
      <c r="Y7" s="38"/>
      <c r="Z7" s="38"/>
      <c r="AA7" s="38"/>
      <c r="AB7" s="38"/>
      <c r="AC7" s="38"/>
      <c r="AD7" s="38"/>
      <c r="AE7" s="38"/>
      <c r="AF7" s="38"/>
      <c r="AG7" s="38"/>
    </row>
    <row r="8" spans="2:33">
      <c r="B8" s="36">
        <v>1000210686138</v>
      </c>
      <c r="C8" s="14" t="str">
        <f t="shared" si="9"/>
        <v>-</v>
      </c>
      <c r="D8" s="37">
        <v>6138</v>
      </c>
      <c r="E8" s="37">
        <f t="shared" si="1"/>
        <v>2.5</v>
      </c>
      <c r="F8" s="37">
        <v>38.5</v>
      </c>
      <c r="G8" s="37">
        <f t="shared" si="2"/>
        <v>1</v>
      </c>
      <c r="H8" s="37">
        <v>44</v>
      </c>
      <c r="I8" s="37" t="str">
        <f t="shared" si="3"/>
        <v>-</v>
      </c>
      <c r="J8" s="37">
        <v>61</v>
      </c>
      <c r="L8" s="36">
        <v>8410200024508</v>
      </c>
      <c r="M8" s="14" t="str">
        <f t="shared" si="5"/>
        <v>-</v>
      </c>
      <c r="N8" s="37" t="s">
        <v>434</v>
      </c>
      <c r="O8" s="37" t="str">
        <f t="shared" si="6"/>
        <v>-</v>
      </c>
      <c r="P8" s="37">
        <v>26.5</v>
      </c>
      <c r="Q8" s="37" t="str">
        <f t="shared" si="7"/>
        <v>-</v>
      </c>
      <c r="R8" s="37">
        <v>36.5</v>
      </c>
      <c r="S8" s="37" t="str">
        <f t="shared" si="8"/>
        <v>-</v>
      </c>
      <c r="T8" s="37">
        <v>60</v>
      </c>
      <c r="V8" s="38"/>
      <c r="W8" s="38"/>
      <c r="X8" s="38"/>
      <c r="Y8" s="38"/>
      <c r="Z8" s="38"/>
      <c r="AA8" s="38"/>
      <c r="AB8" s="38"/>
      <c r="AC8" s="38"/>
      <c r="AD8" s="38"/>
      <c r="AE8" s="38"/>
      <c r="AF8" s="38"/>
      <c r="AG8" s="38"/>
    </row>
    <row r="9" spans="2:33">
      <c r="B9" s="36">
        <v>1000210686140</v>
      </c>
      <c r="C9" s="14" t="str">
        <f t="shared" si="9"/>
        <v>-</v>
      </c>
      <c r="D9" s="37">
        <v>6140</v>
      </c>
      <c r="E9" s="37">
        <f t="shared" si="1"/>
        <v>4.5</v>
      </c>
      <c r="F9" s="37">
        <v>40.5</v>
      </c>
      <c r="G9" s="37">
        <f t="shared" si="2"/>
        <v>3</v>
      </c>
      <c r="H9" s="37">
        <v>46</v>
      </c>
      <c r="I9" s="37" t="str">
        <f t="shared" si="3"/>
        <v>-</v>
      </c>
      <c r="J9" s="37">
        <v>61</v>
      </c>
      <c r="L9" s="36">
        <v>1000211976340</v>
      </c>
      <c r="M9" s="14" t="str">
        <f t="shared" si="5"/>
        <v>-</v>
      </c>
      <c r="N9" s="37" t="s">
        <v>435</v>
      </c>
      <c r="O9" s="37">
        <f t="shared" si="6"/>
        <v>4.5</v>
      </c>
      <c r="P9" s="37">
        <v>40.5</v>
      </c>
      <c r="Q9" s="37">
        <f t="shared" si="7"/>
        <v>6</v>
      </c>
      <c r="R9" s="37">
        <v>49</v>
      </c>
      <c r="S9" s="37" t="str">
        <f t="shared" si="8"/>
        <v>-</v>
      </c>
      <c r="T9" s="37">
        <v>63</v>
      </c>
      <c r="V9" s="38"/>
      <c r="W9" s="38"/>
      <c r="X9" s="38"/>
      <c r="Y9" s="38"/>
      <c r="Z9" s="38"/>
      <c r="AA9" s="38"/>
      <c r="AB9" s="38"/>
      <c r="AC9" s="38"/>
      <c r="AD9" s="38"/>
      <c r="AE9" s="38"/>
      <c r="AF9" s="38"/>
      <c r="AG9" s="38"/>
    </row>
    <row r="10" spans="2:33">
      <c r="B10" s="36">
        <v>1000210686142</v>
      </c>
      <c r="C10" s="14" t="str">
        <f t="shared" si="9"/>
        <v>-</v>
      </c>
      <c r="D10" s="37">
        <v>6142</v>
      </c>
      <c r="E10" s="37">
        <f t="shared" si="1"/>
        <v>6.5</v>
      </c>
      <c r="F10" s="37">
        <v>42.5</v>
      </c>
      <c r="G10" s="37">
        <f t="shared" si="2"/>
        <v>5</v>
      </c>
      <c r="H10" s="37">
        <v>48</v>
      </c>
      <c r="I10" s="37" t="str">
        <f t="shared" si="3"/>
        <v>-</v>
      </c>
      <c r="J10" s="37">
        <v>61</v>
      </c>
      <c r="L10" s="36">
        <v>1000211976342</v>
      </c>
      <c r="M10" s="14" t="str">
        <f t="shared" si="5"/>
        <v>-</v>
      </c>
      <c r="N10" s="37" t="s">
        <v>436</v>
      </c>
      <c r="O10" s="37">
        <f t="shared" si="6"/>
        <v>6.5</v>
      </c>
      <c r="P10" s="37">
        <v>42.5</v>
      </c>
      <c r="Q10" s="37">
        <f t="shared" si="7"/>
        <v>8</v>
      </c>
      <c r="R10" s="37">
        <v>51</v>
      </c>
      <c r="S10" s="37" t="str">
        <f t="shared" si="8"/>
        <v>-</v>
      </c>
      <c r="T10" s="37">
        <v>63</v>
      </c>
      <c r="V10" s="38"/>
      <c r="W10" s="38"/>
      <c r="X10" s="38"/>
      <c r="Y10" s="38"/>
      <c r="Z10" s="38"/>
      <c r="AA10" s="38"/>
      <c r="AB10" s="38"/>
      <c r="AC10" s="38"/>
      <c r="AD10" s="38"/>
      <c r="AE10" s="38"/>
      <c r="AF10" s="38"/>
      <c r="AG10" s="38"/>
    </row>
    <row r="11" spans="2:33">
      <c r="B11" s="36">
        <v>1000210686144</v>
      </c>
      <c r="C11" s="14" t="str">
        <f t="shared" si="9"/>
        <v>-</v>
      </c>
      <c r="D11" s="37">
        <v>6144</v>
      </c>
      <c r="E11" s="37">
        <f t="shared" si="1"/>
        <v>8.5</v>
      </c>
      <c r="F11" s="37">
        <v>44.5</v>
      </c>
      <c r="G11" s="37">
        <f t="shared" si="2"/>
        <v>7</v>
      </c>
      <c r="H11" s="37">
        <v>50</v>
      </c>
      <c r="I11" s="37" t="str">
        <f t="shared" si="3"/>
        <v>-</v>
      </c>
      <c r="J11" s="37">
        <v>61</v>
      </c>
      <c r="L11" s="36">
        <v>1000211976344</v>
      </c>
      <c r="M11" s="14" t="str">
        <f t="shared" si="5"/>
        <v>-</v>
      </c>
      <c r="N11" s="37" t="s">
        <v>437</v>
      </c>
      <c r="O11" s="37">
        <f t="shared" si="6"/>
        <v>8.5</v>
      </c>
      <c r="P11" s="37">
        <v>44.5</v>
      </c>
      <c r="Q11" s="37">
        <f t="shared" si="7"/>
        <v>10</v>
      </c>
      <c r="R11" s="37">
        <v>53</v>
      </c>
      <c r="S11" s="37" t="str">
        <f t="shared" si="8"/>
        <v>-</v>
      </c>
      <c r="T11" s="37">
        <v>63</v>
      </c>
      <c r="V11" s="38"/>
      <c r="W11" s="38"/>
      <c r="X11" s="38"/>
      <c r="Y11" s="38"/>
      <c r="Z11" s="38"/>
      <c r="AA11" s="38"/>
      <c r="AB11" s="38"/>
      <c r="AC11" s="38"/>
      <c r="AD11" s="38"/>
      <c r="AE11" s="38"/>
      <c r="AF11" s="38"/>
      <c r="AG11" s="38"/>
    </row>
    <row r="12" spans="2:33">
      <c r="B12" s="36">
        <v>1000210686146</v>
      </c>
      <c r="C12" s="14" t="str">
        <f t="shared" si="9"/>
        <v>-</v>
      </c>
      <c r="D12" s="37">
        <v>6146</v>
      </c>
      <c r="E12" s="37">
        <f t="shared" si="1"/>
        <v>10.5</v>
      </c>
      <c r="F12" s="37">
        <v>46.5</v>
      </c>
      <c r="G12" s="37">
        <f t="shared" si="2"/>
        <v>9</v>
      </c>
      <c r="H12" s="37">
        <v>52</v>
      </c>
      <c r="I12" s="37" t="str">
        <f t="shared" si="3"/>
        <v>-</v>
      </c>
      <c r="J12" s="37">
        <v>61</v>
      </c>
      <c r="L12" s="36">
        <v>1000211976346</v>
      </c>
      <c r="M12" s="14" t="str">
        <f t="shared" si="5"/>
        <v>-</v>
      </c>
      <c r="N12" s="37" t="s">
        <v>438</v>
      </c>
      <c r="O12" s="37">
        <f t="shared" si="6"/>
        <v>10.5</v>
      </c>
      <c r="P12" s="37">
        <v>46.5</v>
      </c>
      <c r="Q12" s="37">
        <f t="shared" si="7"/>
        <v>12</v>
      </c>
      <c r="R12" s="37">
        <v>55</v>
      </c>
      <c r="S12" s="37" t="str">
        <f t="shared" si="8"/>
        <v>-</v>
      </c>
      <c r="T12" s="37">
        <v>63</v>
      </c>
      <c r="V12" s="38"/>
      <c r="W12" s="38"/>
      <c r="X12" s="38"/>
      <c r="Y12" s="38"/>
      <c r="Z12" s="38"/>
      <c r="AA12" s="38"/>
      <c r="AB12" s="38"/>
      <c r="AC12" s="38"/>
      <c r="AD12" s="38"/>
      <c r="AE12" s="38"/>
      <c r="AF12" s="38"/>
      <c r="AG12" s="38"/>
    </row>
    <row r="13" spans="2:33">
      <c r="B13" s="36">
        <v>1000210686440</v>
      </c>
      <c r="C13" s="14" t="str">
        <f t="shared" si="9"/>
        <v>-</v>
      </c>
      <c r="D13" s="37">
        <v>6440</v>
      </c>
      <c r="E13" s="37">
        <f t="shared" si="1"/>
        <v>4.5</v>
      </c>
      <c r="F13" s="37">
        <v>40.5</v>
      </c>
      <c r="G13" s="37">
        <f t="shared" si="2"/>
        <v>3</v>
      </c>
      <c r="H13" s="37">
        <v>46</v>
      </c>
      <c r="I13" s="37" t="str">
        <f t="shared" si="3"/>
        <v>-</v>
      </c>
      <c r="J13" s="37">
        <v>64</v>
      </c>
      <c r="L13" s="36">
        <v>1000211976740</v>
      </c>
      <c r="M13" s="14" t="str">
        <f t="shared" si="5"/>
        <v>-</v>
      </c>
      <c r="N13" s="37" t="s">
        <v>439</v>
      </c>
      <c r="O13" s="37">
        <f t="shared" si="6"/>
        <v>4.5</v>
      </c>
      <c r="P13" s="37">
        <v>40.5</v>
      </c>
      <c r="Q13" s="37">
        <f t="shared" si="7"/>
        <v>6</v>
      </c>
      <c r="R13" s="37">
        <v>49</v>
      </c>
      <c r="S13" s="37" t="str">
        <f t="shared" si="8"/>
        <v>-</v>
      </c>
      <c r="T13" s="37">
        <v>67</v>
      </c>
      <c r="V13" s="38"/>
      <c r="W13" s="38"/>
      <c r="X13" s="38"/>
      <c r="Y13" s="38"/>
      <c r="Z13" s="38"/>
      <c r="AA13" s="38"/>
      <c r="AB13" s="38"/>
      <c r="AC13" s="38"/>
      <c r="AD13" s="38"/>
      <c r="AE13" s="38"/>
      <c r="AF13" s="38"/>
      <c r="AG13" s="38"/>
    </row>
    <row r="14" spans="2:33">
      <c r="B14" s="36">
        <v>1000210686442</v>
      </c>
      <c r="C14" s="14" t="str">
        <f t="shared" si="9"/>
        <v>-</v>
      </c>
      <c r="D14" s="37">
        <v>6442</v>
      </c>
      <c r="E14" s="37">
        <f t="shared" si="1"/>
        <v>6.5</v>
      </c>
      <c r="F14" s="37">
        <v>42.5</v>
      </c>
      <c r="G14" s="37">
        <f t="shared" si="2"/>
        <v>5</v>
      </c>
      <c r="H14" s="37">
        <v>48</v>
      </c>
      <c r="I14" s="37" t="str">
        <f t="shared" si="3"/>
        <v>-</v>
      </c>
      <c r="J14" s="37">
        <v>64</v>
      </c>
      <c r="L14" s="36">
        <v>1000211976742</v>
      </c>
      <c r="M14" s="14" t="str">
        <f t="shared" si="5"/>
        <v>-</v>
      </c>
      <c r="N14" s="37" t="s">
        <v>440</v>
      </c>
      <c r="O14" s="37">
        <f t="shared" si="6"/>
        <v>6.5</v>
      </c>
      <c r="P14" s="37">
        <v>42.5</v>
      </c>
      <c r="Q14" s="37">
        <f t="shared" si="7"/>
        <v>8</v>
      </c>
      <c r="R14" s="37">
        <v>51</v>
      </c>
      <c r="S14" s="37" t="str">
        <f t="shared" si="8"/>
        <v>-</v>
      </c>
      <c r="T14" s="37">
        <v>67</v>
      </c>
      <c r="V14" s="38"/>
      <c r="W14" s="38"/>
      <c r="X14" s="38"/>
      <c r="Y14" s="38"/>
      <c r="Z14" s="38"/>
      <c r="AA14" s="38"/>
      <c r="AB14" s="38"/>
      <c r="AC14" s="38"/>
      <c r="AD14" s="38"/>
      <c r="AE14" s="38"/>
      <c r="AF14" s="38"/>
      <c r="AG14" s="38"/>
    </row>
    <row r="15" spans="2:33">
      <c r="B15" s="36">
        <v>1000210686444</v>
      </c>
      <c r="C15" s="14" t="str">
        <f t="shared" si="9"/>
        <v>-</v>
      </c>
      <c r="D15" s="37">
        <v>6444</v>
      </c>
      <c r="E15" s="37">
        <f t="shared" si="1"/>
        <v>8.5</v>
      </c>
      <c r="F15" s="37">
        <v>44.5</v>
      </c>
      <c r="G15" s="37">
        <f t="shared" si="2"/>
        <v>7</v>
      </c>
      <c r="H15" s="37">
        <v>50</v>
      </c>
      <c r="I15" s="37" t="str">
        <f t="shared" si="3"/>
        <v>-</v>
      </c>
      <c r="J15" s="37">
        <v>64</v>
      </c>
      <c r="L15" s="36">
        <v>1000211976744</v>
      </c>
      <c r="M15" s="14" t="str">
        <f t="shared" si="5"/>
        <v>-</v>
      </c>
      <c r="N15" s="37" t="s">
        <v>441</v>
      </c>
      <c r="O15" s="37">
        <f t="shared" si="6"/>
        <v>8.5</v>
      </c>
      <c r="P15" s="37">
        <v>44.5</v>
      </c>
      <c r="Q15" s="37">
        <f t="shared" si="7"/>
        <v>10</v>
      </c>
      <c r="R15" s="37">
        <v>53</v>
      </c>
      <c r="S15" s="37" t="str">
        <f t="shared" si="8"/>
        <v>-</v>
      </c>
      <c r="T15" s="37">
        <v>67</v>
      </c>
      <c r="V15" s="38"/>
      <c r="W15" s="38"/>
      <c r="X15" s="38"/>
      <c r="Y15" s="38"/>
      <c r="Z15" s="38"/>
      <c r="AA15" s="38"/>
      <c r="AB15" s="38"/>
      <c r="AC15" s="38"/>
      <c r="AD15" s="38"/>
      <c r="AE15" s="38"/>
      <c r="AF15" s="38"/>
      <c r="AG15" s="38"/>
    </row>
    <row r="16" spans="2:33">
      <c r="B16" s="36">
        <v>1000210686446</v>
      </c>
      <c r="C16" s="14" t="str">
        <f t="shared" si="9"/>
        <v>-</v>
      </c>
      <c r="D16" s="37">
        <v>6446</v>
      </c>
      <c r="E16" s="37">
        <f t="shared" si="1"/>
        <v>10.5</v>
      </c>
      <c r="F16" s="37">
        <v>46.5</v>
      </c>
      <c r="G16" s="37">
        <f t="shared" si="2"/>
        <v>9</v>
      </c>
      <c r="H16" s="37">
        <v>52</v>
      </c>
      <c r="I16" s="37" t="str">
        <f t="shared" si="3"/>
        <v>-</v>
      </c>
      <c r="J16" s="37">
        <v>64</v>
      </c>
      <c r="L16" s="36">
        <v>1000211976746</v>
      </c>
      <c r="M16" s="14" t="str">
        <f t="shared" si="5"/>
        <v>-</v>
      </c>
      <c r="N16" s="37" t="s">
        <v>442</v>
      </c>
      <c r="O16" s="37">
        <f t="shared" si="6"/>
        <v>10.5</v>
      </c>
      <c r="P16" s="37">
        <v>46.5</v>
      </c>
      <c r="Q16" s="37">
        <f t="shared" si="7"/>
        <v>12</v>
      </c>
      <c r="R16" s="37">
        <v>55</v>
      </c>
      <c r="S16" s="37" t="str">
        <f t="shared" si="8"/>
        <v>-</v>
      </c>
      <c r="T16" s="37">
        <v>67</v>
      </c>
      <c r="V16" s="38"/>
      <c r="W16" s="38"/>
      <c r="X16" s="38"/>
      <c r="Y16" s="38"/>
      <c r="Z16" s="38"/>
      <c r="AA16" s="38"/>
      <c r="AB16" s="38"/>
      <c r="AC16" s="38"/>
      <c r="AD16" s="38"/>
      <c r="AE16" s="38"/>
      <c r="AF16" s="38"/>
      <c r="AG16" s="38"/>
    </row>
    <row r="17" spans="2:33">
      <c r="B17" s="36">
        <v>1000210686448</v>
      </c>
      <c r="C17" s="14" t="str">
        <f t="shared" si="9"/>
        <v>-</v>
      </c>
      <c r="D17" s="37">
        <v>6448</v>
      </c>
      <c r="E17" s="37">
        <f t="shared" si="1"/>
        <v>12.5</v>
      </c>
      <c r="F17" s="37">
        <v>48.5</v>
      </c>
      <c r="G17" s="37">
        <f t="shared" si="2"/>
        <v>11</v>
      </c>
      <c r="H17" s="37">
        <v>54</v>
      </c>
      <c r="I17" s="37" t="str">
        <f t="shared" si="3"/>
        <v>-</v>
      </c>
      <c r="J17" s="37">
        <v>64</v>
      </c>
      <c r="L17" s="36">
        <v>1000211976748</v>
      </c>
      <c r="M17" s="14" t="str">
        <f t="shared" si="5"/>
        <v>-</v>
      </c>
      <c r="N17" s="37" t="s">
        <v>443</v>
      </c>
      <c r="O17" s="37">
        <f t="shared" si="6"/>
        <v>12.5</v>
      </c>
      <c r="P17" s="37">
        <v>48.5</v>
      </c>
      <c r="Q17" s="37">
        <f t="shared" si="7"/>
        <v>14</v>
      </c>
      <c r="R17" s="37">
        <v>57</v>
      </c>
      <c r="S17" s="37" t="str">
        <f t="shared" si="8"/>
        <v>-</v>
      </c>
      <c r="T17" s="37">
        <v>67</v>
      </c>
      <c r="V17" s="38"/>
      <c r="W17" s="38"/>
      <c r="X17" s="38"/>
      <c r="Y17" s="38"/>
      <c r="Z17" s="38"/>
      <c r="AA17" s="38"/>
      <c r="AB17" s="38"/>
      <c r="AC17" s="38"/>
      <c r="AD17" s="38"/>
      <c r="AE17" s="38"/>
      <c r="AF17" s="38"/>
      <c r="AG17" s="38"/>
    </row>
    <row r="18" spans="2:33">
      <c r="B18" s="36">
        <v>1000210686450</v>
      </c>
      <c r="C18" s="14" t="str">
        <f t="shared" si="9"/>
        <v>-</v>
      </c>
      <c r="D18" s="37">
        <v>6450</v>
      </c>
      <c r="E18" s="37">
        <f t="shared" si="1"/>
        <v>14.5</v>
      </c>
      <c r="F18" s="37">
        <v>50.5</v>
      </c>
      <c r="G18" s="37">
        <f t="shared" si="2"/>
        <v>13</v>
      </c>
      <c r="H18" s="37">
        <v>56</v>
      </c>
      <c r="I18" s="37" t="str">
        <f t="shared" si="3"/>
        <v>-</v>
      </c>
      <c r="J18" s="37">
        <v>64</v>
      </c>
      <c r="L18" s="36">
        <v>1000211976750</v>
      </c>
      <c r="M18" s="14" t="str">
        <f t="shared" si="5"/>
        <v>-</v>
      </c>
      <c r="N18" s="37" t="s">
        <v>444</v>
      </c>
      <c r="O18" s="37">
        <f t="shared" si="6"/>
        <v>14.5</v>
      </c>
      <c r="P18" s="37">
        <v>50.5</v>
      </c>
      <c r="Q18" s="37">
        <f t="shared" si="7"/>
        <v>16</v>
      </c>
      <c r="R18" s="37">
        <v>59</v>
      </c>
      <c r="S18" s="37" t="str">
        <f t="shared" si="8"/>
        <v>-</v>
      </c>
      <c r="T18" s="37">
        <v>67</v>
      </c>
      <c r="V18" s="38"/>
      <c r="W18" s="38"/>
      <c r="X18" s="38"/>
      <c r="Y18" s="38"/>
      <c r="Z18" s="38"/>
      <c r="AA18" s="38"/>
      <c r="AB18" s="38"/>
      <c r="AC18" s="38"/>
      <c r="AD18" s="38"/>
      <c r="AE18" s="38"/>
      <c r="AF18" s="38"/>
      <c r="AG18" s="38"/>
    </row>
    <row r="19" spans="2:33">
      <c r="B19" s="36">
        <v>1000210686452</v>
      </c>
      <c r="C19" s="14" t="str">
        <f t="shared" si="9"/>
        <v>-</v>
      </c>
      <c r="D19" s="37">
        <v>6452</v>
      </c>
      <c r="E19" s="37">
        <f t="shared" si="1"/>
        <v>16.5</v>
      </c>
      <c r="F19" s="37">
        <v>52.5</v>
      </c>
      <c r="G19" s="37">
        <f t="shared" si="2"/>
        <v>15</v>
      </c>
      <c r="H19" s="37">
        <v>58</v>
      </c>
      <c r="I19" s="37" t="str">
        <f t="shared" si="3"/>
        <v>-</v>
      </c>
      <c r="J19" s="37">
        <v>64</v>
      </c>
      <c r="L19" s="36">
        <v>1000211977326</v>
      </c>
      <c r="M19" s="14" t="str">
        <f t="shared" si="5"/>
        <v>-</v>
      </c>
      <c r="N19" s="37" t="s">
        <v>445</v>
      </c>
      <c r="O19" s="37" t="str">
        <f t="shared" si="6"/>
        <v>-</v>
      </c>
      <c r="P19" s="37">
        <v>26</v>
      </c>
      <c r="Q19" s="37" t="str">
        <f t="shared" si="7"/>
        <v>-</v>
      </c>
      <c r="R19" s="37">
        <v>35</v>
      </c>
      <c r="S19" s="37">
        <f t="shared" si="8"/>
        <v>2</v>
      </c>
      <c r="T19" s="37">
        <v>73</v>
      </c>
      <c r="V19" s="38"/>
      <c r="W19" s="38"/>
      <c r="X19" s="38"/>
      <c r="Y19" s="38"/>
      <c r="Z19" s="38"/>
      <c r="AA19" s="38"/>
      <c r="AB19" s="38"/>
      <c r="AC19" s="38"/>
      <c r="AD19" s="38"/>
      <c r="AE19" s="38"/>
      <c r="AF19" s="38"/>
      <c r="AG19" s="38"/>
    </row>
    <row r="20" spans="2:33">
      <c r="B20" s="36">
        <v>1000210686454</v>
      </c>
      <c r="C20" s="14" t="str">
        <f t="shared" si="9"/>
        <v>-</v>
      </c>
      <c r="D20" s="37">
        <v>6454</v>
      </c>
      <c r="E20" s="37">
        <f t="shared" si="1"/>
        <v>18.5</v>
      </c>
      <c r="F20" s="37">
        <v>54.5</v>
      </c>
      <c r="G20" s="37">
        <f t="shared" si="2"/>
        <v>17</v>
      </c>
      <c r="H20" s="37">
        <v>60</v>
      </c>
      <c r="I20" s="37" t="str">
        <f t="shared" si="3"/>
        <v>-</v>
      </c>
      <c r="J20" s="37">
        <v>64</v>
      </c>
      <c r="L20" s="36">
        <v>1000211977328</v>
      </c>
      <c r="M20" s="14" t="str">
        <f t="shared" si="5"/>
        <v>-</v>
      </c>
      <c r="N20" s="37" t="s">
        <v>446</v>
      </c>
      <c r="O20" s="37" t="str">
        <f t="shared" si="6"/>
        <v>-</v>
      </c>
      <c r="P20" s="37">
        <v>29</v>
      </c>
      <c r="Q20" s="37" t="str">
        <f t="shared" si="7"/>
        <v>-</v>
      </c>
      <c r="R20" s="37">
        <v>37</v>
      </c>
      <c r="S20" s="37">
        <f t="shared" si="8"/>
        <v>2</v>
      </c>
      <c r="T20" s="37">
        <v>73</v>
      </c>
      <c r="V20" s="38"/>
      <c r="W20" s="38"/>
      <c r="X20" s="38"/>
      <c r="Y20" s="38"/>
      <c r="Z20" s="38"/>
      <c r="AA20" s="38"/>
      <c r="AB20" s="38"/>
      <c r="AC20" s="38"/>
      <c r="AD20" s="38"/>
      <c r="AE20" s="38"/>
      <c r="AF20" s="38"/>
      <c r="AG20" s="38"/>
    </row>
    <row r="21" spans="2:33">
      <c r="B21" s="36">
        <v>1000210686456</v>
      </c>
      <c r="C21" s="14" t="str">
        <f t="shared" si="9"/>
        <v>-</v>
      </c>
      <c r="D21" s="37">
        <v>6456</v>
      </c>
      <c r="E21" s="37">
        <f t="shared" si="1"/>
        <v>20.5</v>
      </c>
      <c r="F21" s="37">
        <v>56.5</v>
      </c>
      <c r="G21" s="37">
        <f t="shared" si="2"/>
        <v>19</v>
      </c>
      <c r="H21" s="37">
        <v>62</v>
      </c>
      <c r="I21" s="37" t="str">
        <f t="shared" si="3"/>
        <v>-</v>
      </c>
      <c r="J21" s="37">
        <v>64</v>
      </c>
      <c r="L21" s="36">
        <v>1000211977330</v>
      </c>
      <c r="M21" s="14" t="str">
        <f t="shared" si="5"/>
        <v>-</v>
      </c>
      <c r="N21" s="37" t="s">
        <v>447</v>
      </c>
      <c r="O21" s="37" t="str">
        <f t="shared" si="6"/>
        <v>-</v>
      </c>
      <c r="P21" s="37">
        <v>30.5</v>
      </c>
      <c r="Q21" s="37" t="str">
        <f t="shared" si="7"/>
        <v>-</v>
      </c>
      <c r="R21" s="37">
        <v>39.5</v>
      </c>
      <c r="S21" s="37">
        <f t="shared" si="8"/>
        <v>2</v>
      </c>
      <c r="T21" s="37">
        <v>73</v>
      </c>
      <c r="V21" s="38"/>
      <c r="W21" s="38"/>
      <c r="X21" s="38"/>
      <c r="Y21" s="38"/>
      <c r="Z21" s="38"/>
      <c r="AA21" s="38"/>
      <c r="AB21" s="38"/>
      <c r="AC21" s="38"/>
      <c r="AD21" s="38"/>
      <c r="AE21" s="38"/>
      <c r="AF21" s="38"/>
      <c r="AG21" s="38"/>
    </row>
    <row r="22" spans="2:33">
      <c r="B22" s="36">
        <v>1000210686458</v>
      </c>
      <c r="C22" s="14" t="str">
        <f t="shared" si="9"/>
        <v>-</v>
      </c>
      <c r="D22" s="37">
        <v>6458</v>
      </c>
      <c r="E22" s="37">
        <f t="shared" si="1"/>
        <v>22.5</v>
      </c>
      <c r="F22" s="37">
        <v>58.5</v>
      </c>
      <c r="G22" s="37">
        <f t="shared" si="2"/>
        <v>21</v>
      </c>
      <c r="H22" s="37">
        <v>64</v>
      </c>
      <c r="I22" s="37" t="str">
        <f t="shared" si="3"/>
        <v>-</v>
      </c>
      <c r="J22" s="37">
        <v>64</v>
      </c>
      <c r="L22" s="36">
        <v>1000211977332</v>
      </c>
      <c r="M22" s="14" t="str">
        <f t="shared" si="5"/>
        <v>-</v>
      </c>
      <c r="N22" s="37" t="s">
        <v>448</v>
      </c>
      <c r="O22" s="37" t="str">
        <f t="shared" si="6"/>
        <v>-</v>
      </c>
      <c r="P22" s="37">
        <v>32.5</v>
      </c>
      <c r="Q22" s="37" t="str">
        <f t="shared" si="7"/>
        <v>-</v>
      </c>
      <c r="R22" s="37">
        <v>41</v>
      </c>
      <c r="S22" s="37">
        <f t="shared" si="8"/>
        <v>2</v>
      </c>
      <c r="T22" s="37">
        <v>73</v>
      </c>
      <c r="V22" s="38"/>
      <c r="W22" s="38"/>
      <c r="X22" s="38"/>
      <c r="Y22" s="38"/>
      <c r="Z22" s="38"/>
      <c r="AA22" s="38"/>
      <c r="AB22" s="38"/>
      <c r="AC22" s="38"/>
      <c r="AD22" s="38"/>
      <c r="AE22" s="38"/>
      <c r="AF22" s="38"/>
      <c r="AG22" s="38"/>
    </row>
    <row r="23" spans="2:33">
      <c r="B23" s="36">
        <v>1000210687044</v>
      </c>
      <c r="C23" s="14" t="str">
        <f t="shared" si="9"/>
        <v>-</v>
      </c>
      <c r="D23" s="37">
        <v>7044</v>
      </c>
      <c r="E23" s="37">
        <f t="shared" si="1"/>
        <v>8.5</v>
      </c>
      <c r="F23" s="37">
        <v>44.5</v>
      </c>
      <c r="G23" s="37">
        <f t="shared" si="2"/>
        <v>7</v>
      </c>
      <c r="H23" s="37">
        <v>50</v>
      </c>
      <c r="I23" s="37" t="str">
        <f t="shared" si="3"/>
        <v>-</v>
      </c>
      <c r="J23" s="37">
        <v>70</v>
      </c>
      <c r="L23" s="36">
        <v>1000211977334</v>
      </c>
      <c r="M23" s="14" t="str">
        <f t="shared" si="5"/>
        <v>-</v>
      </c>
      <c r="N23" s="37" t="s">
        <v>449</v>
      </c>
      <c r="O23" s="37" t="str">
        <f t="shared" si="6"/>
        <v>-</v>
      </c>
      <c r="P23" s="37">
        <v>34.5</v>
      </c>
      <c r="Q23" s="37">
        <f t="shared" si="7"/>
        <v>0</v>
      </c>
      <c r="R23" s="37">
        <v>43</v>
      </c>
      <c r="S23" s="37">
        <f t="shared" si="8"/>
        <v>2</v>
      </c>
      <c r="T23" s="37">
        <v>73</v>
      </c>
      <c r="V23" s="38"/>
      <c r="W23" s="38"/>
      <c r="X23" s="38"/>
      <c r="Y23" s="38"/>
      <c r="Z23" s="38"/>
      <c r="AA23" s="38"/>
      <c r="AB23" s="38"/>
      <c r="AC23" s="38"/>
      <c r="AD23" s="38"/>
      <c r="AE23" s="38"/>
      <c r="AF23" s="38"/>
      <c r="AG23" s="38"/>
    </row>
    <row r="24" spans="2:33">
      <c r="B24" s="36">
        <v>1000210687046</v>
      </c>
      <c r="C24" s="14" t="str">
        <f t="shared" si="9"/>
        <v>-</v>
      </c>
      <c r="D24" s="37">
        <v>7046</v>
      </c>
      <c r="E24" s="37">
        <f t="shared" si="1"/>
        <v>10.5</v>
      </c>
      <c r="F24" s="37">
        <v>46.5</v>
      </c>
      <c r="G24" s="37">
        <f t="shared" si="2"/>
        <v>9</v>
      </c>
      <c r="H24" s="37">
        <v>52</v>
      </c>
      <c r="I24" s="37" t="str">
        <f t="shared" si="3"/>
        <v>-</v>
      </c>
      <c r="J24" s="37">
        <v>70</v>
      </c>
      <c r="L24" s="36">
        <v>1000211977336</v>
      </c>
      <c r="M24" s="14">
        <f t="shared" si="5"/>
        <v>4.5</v>
      </c>
      <c r="N24" s="37" t="s">
        <v>450</v>
      </c>
      <c r="O24" s="37">
        <f t="shared" si="6"/>
        <v>0.5</v>
      </c>
      <c r="P24" s="37">
        <v>36.5</v>
      </c>
      <c r="Q24" s="37">
        <f t="shared" si="7"/>
        <v>2</v>
      </c>
      <c r="R24" s="37">
        <v>45</v>
      </c>
      <c r="S24" s="37">
        <f t="shared" si="8"/>
        <v>2</v>
      </c>
      <c r="T24" s="37">
        <v>73</v>
      </c>
      <c r="V24" s="38"/>
      <c r="W24" s="38"/>
      <c r="X24" s="38"/>
      <c r="Y24" s="38"/>
      <c r="Z24" s="38"/>
      <c r="AA24" s="38"/>
      <c r="AB24" s="38"/>
      <c r="AC24" s="38"/>
      <c r="AD24" s="38"/>
      <c r="AE24" s="38"/>
      <c r="AF24" s="38"/>
      <c r="AG24" s="38"/>
    </row>
    <row r="25" spans="2:33">
      <c r="B25" s="36">
        <v>1000210687048</v>
      </c>
      <c r="C25" s="14" t="str">
        <f t="shared" si="9"/>
        <v>-</v>
      </c>
      <c r="D25" s="37">
        <v>7048</v>
      </c>
      <c r="E25" s="37">
        <f t="shared" si="1"/>
        <v>12.5</v>
      </c>
      <c r="F25" s="37">
        <v>48.5</v>
      </c>
      <c r="G25" s="37">
        <f t="shared" si="2"/>
        <v>11</v>
      </c>
      <c r="H25" s="37">
        <v>54</v>
      </c>
      <c r="I25" s="37" t="str">
        <f t="shared" si="3"/>
        <v>-</v>
      </c>
      <c r="J25" s="37">
        <v>70</v>
      </c>
      <c r="L25" s="36">
        <v>1000211977338</v>
      </c>
      <c r="M25" s="14">
        <f t="shared" si="5"/>
        <v>8.5</v>
      </c>
      <c r="N25" s="37" t="s">
        <v>451</v>
      </c>
      <c r="O25" s="37">
        <f t="shared" si="6"/>
        <v>2.5</v>
      </c>
      <c r="P25" s="37">
        <v>38.5</v>
      </c>
      <c r="Q25" s="37">
        <f t="shared" si="7"/>
        <v>4</v>
      </c>
      <c r="R25" s="37">
        <v>47</v>
      </c>
      <c r="S25" s="37">
        <f t="shared" si="8"/>
        <v>2</v>
      </c>
      <c r="T25" s="37">
        <v>73</v>
      </c>
      <c r="V25" s="38"/>
      <c r="W25" s="38"/>
      <c r="X25" s="38"/>
      <c r="Y25" s="38"/>
      <c r="Z25" s="38"/>
      <c r="AA25" s="38"/>
      <c r="AB25" s="38"/>
      <c r="AC25" s="38"/>
      <c r="AD25" s="38"/>
      <c r="AE25" s="38"/>
      <c r="AF25" s="38"/>
      <c r="AG25" s="38"/>
    </row>
    <row r="26" spans="2:33">
      <c r="B26" s="36">
        <v>1000210687050</v>
      </c>
      <c r="C26" s="14" t="str">
        <f t="shared" si="9"/>
        <v>-</v>
      </c>
      <c r="D26" s="37">
        <v>7050</v>
      </c>
      <c r="E26" s="37">
        <f t="shared" si="1"/>
        <v>14.5</v>
      </c>
      <c r="F26" s="37">
        <v>50.5</v>
      </c>
      <c r="G26" s="37">
        <f t="shared" si="2"/>
        <v>13</v>
      </c>
      <c r="H26" s="37">
        <v>56</v>
      </c>
      <c r="I26" s="37" t="str">
        <f t="shared" si="3"/>
        <v>-</v>
      </c>
      <c r="J26" s="37">
        <v>70</v>
      </c>
      <c r="L26" s="36">
        <v>1000211977340</v>
      </c>
      <c r="M26" s="14">
        <f t="shared" si="5"/>
        <v>12.5</v>
      </c>
      <c r="N26" s="37" t="s">
        <v>452</v>
      </c>
      <c r="O26" s="37">
        <f t="shared" si="6"/>
        <v>4.5</v>
      </c>
      <c r="P26" s="37">
        <v>40.5</v>
      </c>
      <c r="Q26" s="37">
        <f t="shared" si="7"/>
        <v>6</v>
      </c>
      <c r="R26" s="37">
        <v>49</v>
      </c>
      <c r="S26" s="37">
        <f t="shared" si="8"/>
        <v>2</v>
      </c>
      <c r="T26" s="37">
        <v>73</v>
      </c>
      <c r="V26" s="38"/>
      <c r="W26" s="38"/>
      <c r="X26" s="38"/>
      <c r="Y26" s="38"/>
      <c r="Z26" s="38"/>
      <c r="AA26" s="38"/>
      <c r="AB26" s="38"/>
      <c r="AC26" s="38"/>
      <c r="AD26" s="38"/>
      <c r="AE26" s="38"/>
      <c r="AF26" s="38"/>
      <c r="AG26" s="38"/>
    </row>
    <row r="27" spans="2:33">
      <c r="B27" s="36">
        <v>1000210687052</v>
      </c>
      <c r="C27" s="14" t="str">
        <f t="shared" si="9"/>
        <v>-</v>
      </c>
      <c r="D27" s="37">
        <v>7052</v>
      </c>
      <c r="E27" s="37">
        <f t="shared" si="1"/>
        <v>16.5</v>
      </c>
      <c r="F27" s="37">
        <v>52.5</v>
      </c>
      <c r="G27" s="37">
        <f t="shared" si="2"/>
        <v>15</v>
      </c>
      <c r="H27" s="37">
        <v>58</v>
      </c>
      <c r="I27" s="37" t="str">
        <f t="shared" si="3"/>
        <v>-</v>
      </c>
      <c r="J27" s="37">
        <v>70</v>
      </c>
      <c r="L27" s="36">
        <v>1000211977342</v>
      </c>
      <c r="M27" s="14">
        <f t="shared" si="5"/>
        <v>16.5</v>
      </c>
      <c r="N27" s="37" t="s">
        <v>453</v>
      </c>
      <c r="O27" s="37">
        <f t="shared" si="6"/>
        <v>6.5</v>
      </c>
      <c r="P27" s="37">
        <v>42.5</v>
      </c>
      <c r="Q27" s="37">
        <f t="shared" si="7"/>
        <v>8</v>
      </c>
      <c r="R27" s="37">
        <v>51</v>
      </c>
      <c r="S27" s="37">
        <f t="shared" si="8"/>
        <v>2</v>
      </c>
      <c r="T27" s="37">
        <v>73</v>
      </c>
      <c r="V27" s="38"/>
      <c r="W27" s="38"/>
      <c r="X27" s="38"/>
      <c r="Y27" s="38"/>
      <c r="Z27" s="38"/>
      <c r="AA27" s="38"/>
      <c r="AB27" s="38"/>
      <c r="AC27" s="38"/>
      <c r="AD27" s="38"/>
      <c r="AE27" s="38"/>
      <c r="AF27" s="38"/>
      <c r="AG27" s="38"/>
    </row>
    <row r="28" spans="2:33">
      <c r="B28" s="36">
        <v>1000210687054</v>
      </c>
      <c r="C28" s="14" t="str">
        <f t="shared" si="9"/>
        <v>-</v>
      </c>
      <c r="D28" s="37">
        <v>7054</v>
      </c>
      <c r="E28" s="37">
        <f t="shared" si="1"/>
        <v>18.5</v>
      </c>
      <c r="F28" s="37">
        <v>54.5</v>
      </c>
      <c r="G28" s="37">
        <f t="shared" si="2"/>
        <v>17</v>
      </c>
      <c r="H28" s="37">
        <v>60</v>
      </c>
      <c r="I28" s="37" t="str">
        <f t="shared" si="3"/>
        <v>-</v>
      </c>
      <c r="J28" s="37">
        <v>70</v>
      </c>
      <c r="L28" s="36">
        <v>1000211977344</v>
      </c>
      <c r="M28" s="14">
        <f t="shared" si="5"/>
        <v>20.5</v>
      </c>
      <c r="N28" s="37" t="s">
        <v>454</v>
      </c>
      <c r="O28" s="37">
        <f t="shared" si="6"/>
        <v>8.5</v>
      </c>
      <c r="P28" s="37">
        <v>44.5</v>
      </c>
      <c r="Q28" s="37">
        <f t="shared" si="7"/>
        <v>10</v>
      </c>
      <c r="R28" s="37">
        <v>53</v>
      </c>
      <c r="S28" s="37">
        <f t="shared" si="8"/>
        <v>2</v>
      </c>
      <c r="T28" s="37">
        <v>73</v>
      </c>
      <c r="V28" s="38"/>
      <c r="W28" s="38"/>
      <c r="X28" s="38"/>
      <c r="Y28" s="38"/>
      <c r="Z28" s="38"/>
      <c r="AA28" s="38"/>
      <c r="AB28" s="38"/>
      <c r="AC28" s="38"/>
      <c r="AD28" s="38"/>
      <c r="AE28" s="38"/>
      <c r="AF28" s="38"/>
      <c r="AG28" s="38"/>
    </row>
    <row r="29" spans="2:33">
      <c r="B29" s="36">
        <v>1000210687056</v>
      </c>
      <c r="C29" s="14" t="str">
        <f t="shared" si="9"/>
        <v>-</v>
      </c>
      <c r="D29" s="37">
        <v>7056</v>
      </c>
      <c r="E29" s="37">
        <f t="shared" si="1"/>
        <v>20.5</v>
      </c>
      <c r="F29" s="37">
        <v>56.5</v>
      </c>
      <c r="G29" s="37">
        <f t="shared" si="2"/>
        <v>19</v>
      </c>
      <c r="H29" s="37">
        <v>62</v>
      </c>
      <c r="I29" s="37" t="str">
        <f t="shared" si="3"/>
        <v>-</v>
      </c>
      <c r="J29" s="37">
        <v>70</v>
      </c>
      <c r="L29" s="36">
        <v>1000211977346</v>
      </c>
      <c r="M29" s="14">
        <f t="shared" si="5"/>
        <v>24.5</v>
      </c>
      <c r="N29" s="37" t="s">
        <v>455</v>
      </c>
      <c r="O29" s="37">
        <f t="shared" si="6"/>
        <v>10.5</v>
      </c>
      <c r="P29" s="37">
        <v>46.5</v>
      </c>
      <c r="Q29" s="37">
        <f t="shared" si="7"/>
        <v>12</v>
      </c>
      <c r="R29" s="37">
        <v>55</v>
      </c>
      <c r="S29" s="37">
        <f t="shared" si="8"/>
        <v>2</v>
      </c>
      <c r="T29" s="37">
        <v>73</v>
      </c>
      <c r="V29" s="38"/>
      <c r="W29" s="38"/>
      <c r="X29" s="38"/>
      <c r="Y29" s="38"/>
      <c r="Z29" s="38"/>
      <c r="AA29" s="38"/>
      <c r="AB29" s="38"/>
      <c r="AC29" s="38"/>
      <c r="AD29" s="38"/>
      <c r="AE29" s="38"/>
      <c r="AF29" s="38"/>
      <c r="AG29" s="38"/>
    </row>
    <row r="30" spans="2:33">
      <c r="B30" s="36">
        <v>1000210687058</v>
      </c>
      <c r="C30" s="14" t="str">
        <f t="shared" si="9"/>
        <v>-</v>
      </c>
      <c r="D30" s="37">
        <v>7058</v>
      </c>
      <c r="E30" s="37">
        <f t="shared" si="1"/>
        <v>22.5</v>
      </c>
      <c r="F30" s="37">
        <v>58.5</v>
      </c>
      <c r="G30" s="37">
        <f t="shared" si="2"/>
        <v>21</v>
      </c>
      <c r="H30" s="37">
        <v>64</v>
      </c>
      <c r="I30" s="37" t="str">
        <f t="shared" si="3"/>
        <v>-</v>
      </c>
      <c r="J30" s="37">
        <v>70</v>
      </c>
      <c r="L30" s="36">
        <v>1000211977348</v>
      </c>
      <c r="M30" s="14">
        <f t="shared" si="5"/>
        <v>28.5</v>
      </c>
      <c r="N30" s="37" t="s">
        <v>456</v>
      </c>
      <c r="O30" s="37">
        <f t="shared" si="6"/>
        <v>12.5</v>
      </c>
      <c r="P30" s="37">
        <v>48.5</v>
      </c>
      <c r="Q30" s="37">
        <f t="shared" si="7"/>
        <v>14</v>
      </c>
      <c r="R30" s="37">
        <v>57</v>
      </c>
      <c r="S30" s="37">
        <f t="shared" si="8"/>
        <v>2</v>
      </c>
      <c r="T30" s="37">
        <v>73</v>
      </c>
    </row>
    <row r="31" spans="2:33">
      <c r="B31" s="36">
        <v>1000210687060</v>
      </c>
      <c r="C31" s="14" t="str">
        <f t="shared" si="9"/>
        <v>-</v>
      </c>
      <c r="D31" s="37">
        <v>7060</v>
      </c>
      <c r="E31" s="37">
        <f t="shared" si="1"/>
        <v>24.5</v>
      </c>
      <c r="F31" s="37">
        <v>60.5</v>
      </c>
      <c r="G31" s="37">
        <f t="shared" si="2"/>
        <v>23</v>
      </c>
      <c r="H31" s="37">
        <v>66</v>
      </c>
      <c r="I31" s="37" t="str">
        <f t="shared" si="3"/>
        <v>-</v>
      </c>
      <c r="J31" s="37">
        <v>70</v>
      </c>
      <c r="L31" s="36">
        <v>1000211977350</v>
      </c>
      <c r="M31" s="14">
        <f t="shared" si="5"/>
        <v>32.5</v>
      </c>
      <c r="N31" s="37" t="s">
        <v>457</v>
      </c>
      <c r="O31" s="37">
        <f t="shared" si="6"/>
        <v>14.5</v>
      </c>
      <c r="P31" s="37">
        <v>50.5</v>
      </c>
      <c r="Q31" s="37">
        <f t="shared" si="7"/>
        <v>16</v>
      </c>
      <c r="R31" s="37">
        <v>59</v>
      </c>
      <c r="S31" s="37">
        <f t="shared" si="8"/>
        <v>2</v>
      </c>
      <c r="T31" s="37">
        <v>73</v>
      </c>
    </row>
    <row r="32" spans="2:33">
      <c r="B32" s="36">
        <v>1000210687062</v>
      </c>
      <c r="C32" s="14" t="str">
        <f t="shared" si="9"/>
        <v>-</v>
      </c>
      <c r="D32" s="37">
        <v>7062</v>
      </c>
      <c r="E32" s="37">
        <f t="shared" si="1"/>
        <v>26.5</v>
      </c>
      <c r="F32" s="37">
        <v>62.5</v>
      </c>
      <c r="G32" s="37">
        <f t="shared" si="2"/>
        <v>25</v>
      </c>
      <c r="H32" s="37">
        <v>68</v>
      </c>
      <c r="I32" s="37" t="str">
        <f t="shared" si="3"/>
        <v>-</v>
      </c>
      <c r="J32" s="37">
        <v>70</v>
      </c>
      <c r="L32" s="36">
        <v>1000211977352</v>
      </c>
      <c r="M32" s="14">
        <f t="shared" si="5"/>
        <v>36.5</v>
      </c>
      <c r="N32" s="37" t="s">
        <v>458</v>
      </c>
      <c r="O32" s="37">
        <f t="shared" si="6"/>
        <v>16.5</v>
      </c>
      <c r="P32" s="37">
        <v>52.5</v>
      </c>
      <c r="Q32" s="37">
        <f t="shared" si="7"/>
        <v>18</v>
      </c>
      <c r="R32" s="37">
        <v>61</v>
      </c>
      <c r="S32" s="37">
        <f t="shared" si="8"/>
        <v>2</v>
      </c>
      <c r="T32" s="37">
        <v>73</v>
      </c>
    </row>
    <row r="33" spans="2:20">
      <c r="B33" s="36">
        <v>1000210687344</v>
      </c>
      <c r="C33" s="14">
        <f t="shared" si="9"/>
        <v>17.5</v>
      </c>
      <c r="D33" s="37">
        <v>7344</v>
      </c>
      <c r="E33" s="37">
        <f t="shared" si="1"/>
        <v>8.5</v>
      </c>
      <c r="F33" s="37">
        <v>44.5</v>
      </c>
      <c r="G33" s="37">
        <f t="shared" si="2"/>
        <v>7</v>
      </c>
      <c r="H33" s="37">
        <v>50</v>
      </c>
      <c r="I33" s="37">
        <f t="shared" si="3"/>
        <v>2</v>
      </c>
      <c r="J33" s="37">
        <v>73</v>
      </c>
      <c r="L33" s="36">
        <v>1000211977354</v>
      </c>
      <c r="M33" s="14">
        <f t="shared" si="5"/>
        <v>40.5</v>
      </c>
      <c r="N33" s="37" t="s">
        <v>459</v>
      </c>
      <c r="O33" s="37">
        <f t="shared" si="6"/>
        <v>18.5</v>
      </c>
      <c r="P33" s="37">
        <v>54.5</v>
      </c>
      <c r="Q33" s="37">
        <f t="shared" si="7"/>
        <v>20</v>
      </c>
      <c r="R33" s="37">
        <v>63</v>
      </c>
      <c r="S33" s="37">
        <f t="shared" si="8"/>
        <v>2</v>
      </c>
      <c r="T33" s="37">
        <v>73</v>
      </c>
    </row>
    <row r="34" spans="2:20">
      <c r="B34" s="36">
        <v>1000210687346</v>
      </c>
      <c r="C34" s="14">
        <f t="shared" si="9"/>
        <v>21.5</v>
      </c>
      <c r="D34" s="37">
        <v>7346</v>
      </c>
      <c r="E34" s="37">
        <f t="shared" si="1"/>
        <v>10.5</v>
      </c>
      <c r="F34" s="37">
        <v>46.5</v>
      </c>
      <c r="G34" s="37">
        <f t="shared" si="2"/>
        <v>9</v>
      </c>
      <c r="H34" s="37">
        <v>52</v>
      </c>
      <c r="I34" s="37">
        <f t="shared" si="3"/>
        <v>2</v>
      </c>
      <c r="J34" s="37">
        <v>73</v>
      </c>
      <c r="L34" s="36">
        <v>1000211977356</v>
      </c>
      <c r="M34" s="14">
        <f t="shared" si="5"/>
        <v>44.5</v>
      </c>
      <c r="N34" s="37" t="s">
        <v>460</v>
      </c>
      <c r="O34" s="37">
        <f t="shared" si="6"/>
        <v>20.5</v>
      </c>
      <c r="P34" s="37">
        <v>56.5</v>
      </c>
      <c r="Q34" s="37">
        <f t="shared" si="7"/>
        <v>22</v>
      </c>
      <c r="R34" s="37">
        <v>65</v>
      </c>
      <c r="S34" s="37">
        <f t="shared" si="8"/>
        <v>2</v>
      </c>
      <c r="T34" s="37">
        <v>73</v>
      </c>
    </row>
    <row r="35" spans="2:20">
      <c r="B35" s="36">
        <v>1000210687646</v>
      </c>
      <c r="C35" s="14">
        <f t="shared" si="9"/>
        <v>24.5</v>
      </c>
      <c r="D35" s="37">
        <v>7646</v>
      </c>
      <c r="E35" s="37">
        <f t="shared" si="1"/>
        <v>10.5</v>
      </c>
      <c r="F35" s="37">
        <v>46.5</v>
      </c>
      <c r="G35" s="37">
        <f t="shared" si="2"/>
        <v>9</v>
      </c>
      <c r="H35" s="37">
        <v>52</v>
      </c>
      <c r="I35" s="37">
        <f t="shared" si="3"/>
        <v>5</v>
      </c>
      <c r="J35" s="37">
        <v>76</v>
      </c>
      <c r="L35" s="36">
        <v>1000211977640</v>
      </c>
      <c r="M35" s="14">
        <f t="shared" si="5"/>
        <v>15.5</v>
      </c>
      <c r="N35" s="37" t="s">
        <v>461</v>
      </c>
      <c r="O35" s="37">
        <f t="shared" si="6"/>
        <v>4.5</v>
      </c>
      <c r="P35" s="37">
        <v>40.5</v>
      </c>
      <c r="Q35" s="37">
        <f t="shared" si="7"/>
        <v>6</v>
      </c>
      <c r="R35" s="37">
        <v>49</v>
      </c>
      <c r="S35" s="37">
        <f t="shared" si="8"/>
        <v>5</v>
      </c>
      <c r="T35" s="37">
        <v>76</v>
      </c>
    </row>
    <row r="36" spans="2:20">
      <c r="B36" s="36">
        <v>1000210687648</v>
      </c>
      <c r="C36" s="14">
        <f t="shared" si="9"/>
        <v>28.5</v>
      </c>
      <c r="D36" s="37">
        <v>7648</v>
      </c>
      <c r="E36" s="37">
        <f t="shared" si="1"/>
        <v>12.5</v>
      </c>
      <c r="F36" s="37">
        <v>48.5</v>
      </c>
      <c r="G36" s="37">
        <f t="shared" si="2"/>
        <v>11</v>
      </c>
      <c r="H36" s="37">
        <v>54</v>
      </c>
      <c r="I36" s="37">
        <f t="shared" si="3"/>
        <v>5</v>
      </c>
      <c r="J36" s="37">
        <v>76</v>
      </c>
      <c r="L36" s="36">
        <v>1000211977642</v>
      </c>
      <c r="M36" s="14">
        <f t="shared" si="5"/>
        <v>19.5</v>
      </c>
      <c r="N36" s="37" t="s">
        <v>462</v>
      </c>
      <c r="O36" s="37">
        <f t="shared" si="6"/>
        <v>6.5</v>
      </c>
      <c r="P36" s="37">
        <v>42.5</v>
      </c>
      <c r="Q36" s="37">
        <f t="shared" si="7"/>
        <v>8</v>
      </c>
      <c r="R36" s="37">
        <v>51</v>
      </c>
      <c r="S36" s="37">
        <f t="shared" si="8"/>
        <v>5</v>
      </c>
      <c r="T36" s="37">
        <v>76</v>
      </c>
    </row>
    <row r="37" spans="2:20">
      <c r="B37" s="36">
        <v>1000210687650</v>
      </c>
      <c r="C37" s="14">
        <f t="shared" si="9"/>
        <v>32.5</v>
      </c>
      <c r="D37" s="37">
        <v>7650</v>
      </c>
      <c r="E37" s="37">
        <f t="shared" ref="E37:E68" si="10">IF(F37&lt;Waist,"-",F37-Waist)</f>
        <v>14.5</v>
      </c>
      <c r="F37" s="37">
        <v>50.5</v>
      </c>
      <c r="G37" s="37">
        <f t="shared" ref="G37:G68" si="11">IF(H37&lt;Hips,"-",H37-Hips)</f>
        <v>13</v>
      </c>
      <c r="H37" s="37">
        <v>56</v>
      </c>
      <c r="I37" s="37">
        <f t="shared" ref="I37:I68" si="12">IF(J37&lt;Height,"-",J37-Height)</f>
        <v>5</v>
      </c>
      <c r="J37" s="37">
        <v>76</v>
      </c>
      <c r="L37" s="36">
        <v>1000211977644</v>
      </c>
      <c r="M37" s="14">
        <f t="shared" si="5"/>
        <v>23.5</v>
      </c>
      <c r="N37" s="37" t="s">
        <v>463</v>
      </c>
      <c r="O37" s="37">
        <f t="shared" si="6"/>
        <v>8.5</v>
      </c>
      <c r="P37" s="37">
        <v>44.5</v>
      </c>
      <c r="Q37" s="37">
        <f t="shared" si="7"/>
        <v>10</v>
      </c>
      <c r="R37" s="37">
        <v>53</v>
      </c>
      <c r="S37" s="37">
        <f t="shared" si="8"/>
        <v>5</v>
      </c>
      <c r="T37" s="37">
        <v>76</v>
      </c>
    </row>
    <row r="38" spans="2:20">
      <c r="B38" s="36">
        <v>1000210687652</v>
      </c>
      <c r="C38" s="14">
        <f t="shared" si="9"/>
        <v>36.5</v>
      </c>
      <c r="D38" s="37">
        <v>7652</v>
      </c>
      <c r="E38" s="37">
        <f t="shared" si="10"/>
        <v>16.5</v>
      </c>
      <c r="F38" s="37">
        <v>52.5</v>
      </c>
      <c r="G38" s="37">
        <f t="shared" si="11"/>
        <v>15</v>
      </c>
      <c r="H38" s="37">
        <v>58</v>
      </c>
      <c r="I38" s="37">
        <f t="shared" si="12"/>
        <v>5</v>
      </c>
      <c r="J38" s="37">
        <v>76</v>
      </c>
      <c r="L38" s="36">
        <v>1000211977646</v>
      </c>
      <c r="M38" s="14">
        <f t="shared" ref="M38:M71" si="13">IF(OR(O38="-",S38="-",Q38="-"),"-",O38+S38+Q38)</f>
        <v>27.5</v>
      </c>
      <c r="N38" s="37" t="s">
        <v>464</v>
      </c>
      <c r="O38" s="37">
        <f t="shared" ref="O38:O69" si="14">IF(P38&lt;Waist,"-",P38-Waist)</f>
        <v>10.5</v>
      </c>
      <c r="P38" s="37">
        <v>46.5</v>
      </c>
      <c r="Q38" s="37">
        <f t="shared" ref="Q38:Q69" si="15">IF(R38&lt;Hips,"-",R38-Hips)</f>
        <v>12</v>
      </c>
      <c r="R38" s="37">
        <v>55</v>
      </c>
      <c r="S38" s="37">
        <f t="shared" ref="S38:S69" si="16">IF(T38&lt;Height,"-",T38-Height)</f>
        <v>5</v>
      </c>
      <c r="T38" s="37">
        <v>76</v>
      </c>
    </row>
    <row r="39" spans="2:20">
      <c r="B39" s="36">
        <v>1000210687654</v>
      </c>
      <c r="C39" s="14">
        <f t="shared" si="9"/>
        <v>40.5</v>
      </c>
      <c r="D39" s="37">
        <v>7654</v>
      </c>
      <c r="E39" s="37">
        <f t="shared" si="10"/>
        <v>18.5</v>
      </c>
      <c r="F39" s="37">
        <v>54.5</v>
      </c>
      <c r="G39" s="37">
        <f t="shared" si="11"/>
        <v>17</v>
      </c>
      <c r="H39" s="37">
        <v>60</v>
      </c>
      <c r="I39" s="37">
        <f t="shared" si="12"/>
        <v>5</v>
      </c>
      <c r="J39" s="37">
        <v>76</v>
      </c>
      <c r="L39" s="36">
        <v>1000211977648</v>
      </c>
      <c r="M39" s="14">
        <f t="shared" si="13"/>
        <v>31.5</v>
      </c>
      <c r="N39" s="37" t="s">
        <v>465</v>
      </c>
      <c r="O39" s="37">
        <f t="shared" si="14"/>
        <v>12.5</v>
      </c>
      <c r="P39" s="37">
        <v>48.5</v>
      </c>
      <c r="Q39" s="37">
        <f t="shared" si="15"/>
        <v>14</v>
      </c>
      <c r="R39" s="37">
        <v>57</v>
      </c>
      <c r="S39" s="37">
        <f t="shared" si="16"/>
        <v>5</v>
      </c>
      <c r="T39" s="37">
        <v>76</v>
      </c>
    </row>
    <row r="40" spans="2:20">
      <c r="B40" s="36">
        <v>1000210687656</v>
      </c>
      <c r="C40" s="14">
        <f t="shared" si="9"/>
        <v>44.5</v>
      </c>
      <c r="D40" s="37">
        <v>7656</v>
      </c>
      <c r="E40" s="37">
        <f t="shared" si="10"/>
        <v>20.5</v>
      </c>
      <c r="F40" s="37">
        <v>56.5</v>
      </c>
      <c r="G40" s="37">
        <f t="shared" si="11"/>
        <v>19</v>
      </c>
      <c r="H40" s="37">
        <v>62</v>
      </c>
      <c r="I40" s="37">
        <f t="shared" si="12"/>
        <v>5</v>
      </c>
      <c r="J40" s="37">
        <v>76</v>
      </c>
      <c r="L40" s="36">
        <v>1000211977650</v>
      </c>
      <c r="M40" s="14">
        <f t="shared" si="13"/>
        <v>35.5</v>
      </c>
      <c r="N40" s="37" t="s">
        <v>466</v>
      </c>
      <c r="O40" s="37">
        <f t="shared" si="14"/>
        <v>14.5</v>
      </c>
      <c r="P40" s="37">
        <v>50.5</v>
      </c>
      <c r="Q40" s="37">
        <f t="shared" si="15"/>
        <v>16</v>
      </c>
      <c r="R40" s="37">
        <v>59</v>
      </c>
      <c r="S40" s="37">
        <f t="shared" si="16"/>
        <v>5</v>
      </c>
      <c r="T40" s="37">
        <v>76</v>
      </c>
    </row>
    <row r="41" spans="2:20">
      <c r="B41" s="36">
        <v>1000210687658</v>
      </c>
      <c r="C41" s="14">
        <f t="shared" si="9"/>
        <v>48.5</v>
      </c>
      <c r="D41" s="37">
        <v>7658</v>
      </c>
      <c r="E41" s="37">
        <f t="shared" si="10"/>
        <v>22.5</v>
      </c>
      <c r="F41" s="37">
        <v>58.5</v>
      </c>
      <c r="G41" s="37">
        <f t="shared" si="11"/>
        <v>21</v>
      </c>
      <c r="H41" s="37">
        <v>64</v>
      </c>
      <c r="I41" s="37">
        <f t="shared" si="12"/>
        <v>5</v>
      </c>
      <c r="J41" s="37">
        <v>76</v>
      </c>
      <c r="L41" s="36">
        <v>1000211977652</v>
      </c>
      <c r="M41" s="14">
        <f t="shared" si="13"/>
        <v>39.5</v>
      </c>
      <c r="N41" s="37" t="s">
        <v>467</v>
      </c>
      <c r="O41" s="37">
        <f t="shared" si="14"/>
        <v>16.5</v>
      </c>
      <c r="P41" s="37">
        <v>52.5</v>
      </c>
      <c r="Q41" s="37">
        <f t="shared" si="15"/>
        <v>18</v>
      </c>
      <c r="R41" s="37">
        <v>61</v>
      </c>
      <c r="S41" s="37">
        <f t="shared" si="16"/>
        <v>5</v>
      </c>
      <c r="T41" s="37">
        <v>76</v>
      </c>
    </row>
    <row r="42" spans="2:20">
      <c r="B42" s="36">
        <v>1000210687660</v>
      </c>
      <c r="C42" s="14">
        <f t="shared" si="9"/>
        <v>52.5</v>
      </c>
      <c r="D42" s="37">
        <v>7660</v>
      </c>
      <c r="E42" s="37">
        <f t="shared" si="10"/>
        <v>24.5</v>
      </c>
      <c r="F42" s="37">
        <v>60.5</v>
      </c>
      <c r="G42" s="37">
        <f t="shared" si="11"/>
        <v>23</v>
      </c>
      <c r="H42" s="37">
        <v>66</v>
      </c>
      <c r="I42" s="37">
        <f t="shared" si="12"/>
        <v>5</v>
      </c>
      <c r="J42" s="37">
        <v>76</v>
      </c>
      <c r="L42" s="36">
        <v>1000211977654</v>
      </c>
      <c r="M42" s="14">
        <f t="shared" si="13"/>
        <v>43.5</v>
      </c>
      <c r="N42" s="37" t="s">
        <v>468</v>
      </c>
      <c r="O42" s="37">
        <f t="shared" si="14"/>
        <v>18.5</v>
      </c>
      <c r="P42" s="37">
        <v>54.5</v>
      </c>
      <c r="Q42" s="37">
        <f t="shared" si="15"/>
        <v>20</v>
      </c>
      <c r="R42" s="37">
        <v>63</v>
      </c>
      <c r="S42" s="37">
        <f t="shared" si="16"/>
        <v>5</v>
      </c>
      <c r="T42" s="37">
        <v>76</v>
      </c>
    </row>
    <row r="43" spans="2:20">
      <c r="B43" s="36">
        <v>1000210688034</v>
      </c>
      <c r="C43" s="14" t="str">
        <f t="shared" si="9"/>
        <v>-</v>
      </c>
      <c r="D43" s="37">
        <v>8034</v>
      </c>
      <c r="E43" s="37" t="str">
        <f t="shared" si="10"/>
        <v>-</v>
      </c>
      <c r="F43" s="37">
        <v>34.5</v>
      </c>
      <c r="G43" s="37" t="str">
        <f t="shared" si="11"/>
        <v>-</v>
      </c>
      <c r="H43" s="37">
        <v>42</v>
      </c>
      <c r="I43" s="37">
        <f t="shared" si="12"/>
        <v>9</v>
      </c>
      <c r="J43" s="37">
        <v>80</v>
      </c>
      <c r="L43" s="36">
        <v>1000211977656</v>
      </c>
      <c r="M43" s="14">
        <f t="shared" si="13"/>
        <v>47.5</v>
      </c>
      <c r="N43" s="37" t="s">
        <v>469</v>
      </c>
      <c r="O43" s="37">
        <f t="shared" si="14"/>
        <v>20.5</v>
      </c>
      <c r="P43" s="37">
        <v>56.5</v>
      </c>
      <c r="Q43" s="37">
        <f t="shared" si="15"/>
        <v>22</v>
      </c>
      <c r="R43" s="37">
        <v>65</v>
      </c>
      <c r="S43" s="37">
        <f t="shared" si="16"/>
        <v>5</v>
      </c>
      <c r="T43" s="37">
        <v>76</v>
      </c>
    </row>
    <row r="44" spans="2:20">
      <c r="B44" s="36">
        <v>1000210688036</v>
      </c>
      <c r="C44" s="14">
        <f t="shared" si="9"/>
        <v>10.5</v>
      </c>
      <c r="D44" s="37">
        <v>8036</v>
      </c>
      <c r="E44" s="37">
        <f t="shared" si="10"/>
        <v>0.5</v>
      </c>
      <c r="F44" s="37">
        <v>36.5</v>
      </c>
      <c r="G44" s="37">
        <f t="shared" si="11"/>
        <v>1</v>
      </c>
      <c r="H44" s="37">
        <v>44</v>
      </c>
      <c r="I44" s="37">
        <f t="shared" si="12"/>
        <v>9</v>
      </c>
      <c r="J44" s="37">
        <v>80</v>
      </c>
      <c r="L44" s="36">
        <v>1000211977658</v>
      </c>
      <c r="M44" s="14">
        <f t="shared" si="13"/>
        <v>53</v>
      </c>
      <c r="N44" s="37" t="s">
        <v>470</v>
      </c>
      <c r="O44" s="37">
        <f t="shared" si="14"/>
        <v>22.5</v>
      </c>
      <c r="P44" s="37">
        <v>58.5</v>
      </c>
      <c r="Q44" s="37">
        <f t="shared" si="15"/>
        <v>25.5</v>
      </c>
      <c r="R44" s="37">
        <v>68.5</v>
      </c>
      <c r="S44" s="37">
        <f t="shared" si="16"/>
        <v>5</v>
      </c>
      <c r="T44" s="37">
        <v>76</v>
      </c>
    </row>
    <row r="45" spans="2:20">
      <c r="B45" s="36">
        <v>1000210688038</v>
      </c>
      <c r="C45" s="14">
        <f t="shared" si="9"/>
        <v>14.5</v>
      </c>
      <c r="D45" s="37">
        <v>8038</v>
      </c>
      <c r="E45" s="37">
        <f t="shared" si="10"/>
        <v>2.5</v>
      </c>
      <c r="F45" s="37">
        <v>38.5</v>
      </c>
      <c r="G45" s="37">
        <f t="shared" si="11"/>
        <v>3</v>
      </c>
      <c r="H45" s="37">
        <v>46</v>
      </c>
      <c r="I45" s="37">
        <f t="shared" si="12"/>
        <v>9</v>
      </c>
      <c r="J45" s="37">
        <v>80</v>
      </c>
      <c r="L45" s="36">
        <v>8410219118668</v>
      </c>
      <c r="M45" s="14" t="str">
        <f t="shared" si="13"/>
        <v>-</v>
      </c>
      <c r="N45" s="37" t="s">
        <v>471</v>
      </c>
      <c r="O45" s="37" t="str">
        <f t="shared" si="14"/>
        <v>-</v>
      </c>
      <c r="P45" s="37">
        <v>25</v>
      </c>
      <c r="Q45" s="37" t="str">
        <f t="shared" si="15"/>
        <v>-</v>
      </c>
      <c r="R45" s="37">
        <v>34</v>
      </c>
      <c r="S45" s="37" t="str">
        <f t="shared" si="16"/>
        <v>-</v>
      </c>
      <c r="T45" s="37">
        <v>63</v>
      </c>
    </row>
    <row r="46" spans="2:20">
      <c r="B46" s="36">
        <v>1000210688040</v>
      </c>
      <c r="C46" s="14">
        <f t="shared" si="9"/>
        <v>18.5</v>
      </c>
      <c r="D46" s="37">
        <v>8040</v>
      </c>
      <c r="E46" s="37">
        <f t="shared" si="10"/>
        <v>4.5</v>
      </c>
      <c r="F46" s="37">
        <v>40.5</v>
      </c>
      <c r="G46" s="37">
        <f t="shared" si="11"/>
        <v>5</v>
      </c>
      <c r="H46" s="37">
        <v>48</v>
      </c>
      <c r="I46" s="37">
        <f t="shared" si="12"/>
        <v>9</v>
      </c>
      <c r="J46" s="37">
        <v>80</v>
      </c>
      <c r="L46" s="36">
        <v>8410219118669</v>
      </c>
      <c r="M46" s="14" t="str">
        <f t="shared" si="13"/>
        <v>-</v>
      </c>
      <c r="N46" s="37" t="s">
        <v>472</v>
      </c>
      <c r="O46" s="37" t="str">
        <f t="shared" si="14"/>
        <v>-</v>
      </c>
      <c r="P46" s="37">
        <v>26</v>
      </c>
      <c r="Q46" s="37" t="str">
        <f t="shared" si="15"/>
        <v>-</v>
      </c>
      <c r="R46" s="37">
        <v>35</v>
      </c>
      <c r="S46" s="37" t="str">
        <f t="shared" si="16"/>
        <v>-</v>
      </c>
      <c r="T46" s="37">
        <v>63</v>
      </c>
    </row>
    <row r="47" spans="2:20">
      <c r="B47" s="36">
        <v>1000210688042</v>
      </c>
      <c r="C47" s="14">
        <f t="shared" si="9"/>
        <v>71.5</v>
      </c>
      <c r="D47" s="37">
        <v>8042</v>
      </c>
      <c r="E47" s="37">
        <f t="shared" si="10"/>
        <v>6.5</v>
      </c>
      <c r="F47" s="37">
        <v>42.5</v>
      </c>
      <c r="G47" s="37">
        <f t="shared" si="11"/>
        <v>56</v>
      </c>
      <c r="H47" s="37">
        <v>99</v>
      </c>
      <c r="I47" s="37">
        <f t="shared" si="12"/>
        <v>9</v>
      </c>
      <c r="J47" s="37">
        <v>80</v>
      </c>
      <c r="L47" s="36">
        <v>8410219118670</v>
      </c>
      <c r="M47" s="14" t="str">
        <f t="shared" si="13"/>
        <v>-</v>
      </c>
      <c r="N47" s="37" t="s">
        <v>473</v>
      </c>
      <c r="O47" s="37" t="str">
        <f t="shared" si="14"/>
        <v>-</v>
      </c>
      <c r="P47" s="37">
        <v>27.5</v>
      </c>
      <c r="Q47" s="37" t="str">
        <f t="shared" si="15"/>
        <v>-</v>
      </c>
      <c r="R47" s="37">
        <v>36.5</v>
      </c>
      <c r="S47" s="37" t="str">
        <f t="shared" si="16"/>
        <v>-</v>
      </c>
      <c r="T47" s="37">
        <v>63</v>
      </c>
    </row>
    <row r="48" spans="2:20">
      <c r="B48" s="36">
        <v>1000210688044</v>
      </c>
      <c r="C48" s="14">
        <f t="shared" si="9"/>
        <v>24.5</v>
      </c>
      <c r="D48" s="37">
        <v>8044</v>
      </c>
      <c r="E48" s="37">
        <f t="shared" si="10"/>
        <v>8.5</v>
      </c>
      <c r="F48" s="37">
        <v>44.5</v>
      </c>
      <c r="G48" s="37">
        <f t="shared" si="11"/>
        <v>7</v>
      </c>
      <c r="H48" s="37">
        <v>50</v>
      </c>
      <c r="I48" s="37">
        <f t="shared" si="12"/>
        <v>9</v>
      </c>
      <c r="J48" s="37">
        <v>80</v>
      </c>
      <c r="L48" s="36">
        <v>8410219118671</v>
      </c>
      <c r="M48" s="14" t="str">
        <f t="shared" si="13"/>
        <v>-</v>
      </c>
      <c r="N48" s="37" t="s">
        <v>474</v>
      </c>
      <c r="O48" s="37" t="str">
        <f t="shared" si="14"/>
        <v>-</v>
      </c>
      <c r="P48" s="37">
        <v>29</v>
      </c>
      <c r="Q48" s="37" t="str">
        <f t="shared" si="15"/>
        <v>-</v>
      </c>
      <c r="R48" s="37">
        <v>38</v>
      </c>
      <c r="S48" s="37" t="str">
        <f t="shared" si="16"/>
        <v>-</v>
      </c>
      <c r="T48" s="37">
        <v>63</v>
      </c>
    </row>
    <row r="49" spans="2:20">
      <c r="B49" s="36">
        <v>1000210688046</v>
      </c>
      <c r="C49" s="14">
        <f t="shared" si="9"/>
        <v>28.5</v>
      </c>
      <c r="D49" s="37">
        <v>8046</v>
      </c>
      <c r="E49" s="37">
        <f t="shared" si="10"/>
        <v>10.5</v>
      </c>
      <c r="F49" s="37">
        <v>46.5</v>
      </c>
      <c r="G49" s="37">
        <f t="shared" si="11"/>
        <v>9</v>
      </c>
      <c r="H49" s="37">
        <v>52</v>
      </c>
      <c r="I49" s="37">
        <f t="shared" si="12"/>
        <v>9</v>
      </c>
      <c r="J49" s="37">
        <v>80</v>
      </c>
      <c r="L49" s="36">
        <v>8410219118672</v>
      </c>
      <c r="M49" s="14" t="str">
        <f t="shared" si="13"/>
        <v>-</v>
      </c>
      <c r="N49" s="37" t="s">
        <v>475</v>
      </c>
      <c r="O49" s="37" t="str">
        <f t="shared" si="14"/>
        <v>-</v>
      </c>
      <c r="P49" s="37">
        <v>30.5</v>
      </c>
      <c r="Q49" s="37" t="str">
        <f t="shared" si="15"/>
        <v>-</v>
      </c>
      <c r="R49" s="37">
        <v>39.5</v>
      </c>
      <c r="S49" s="37" t="str">
        <f t="shared" si="16"/>
        <v>-</v>
      </c>
      <c r="T49" s="37">
        <v>63</v>
      </c>
    </row>
    <row r="50" spans="2:20">
      <c r="B50" s="36">
        <v>1000210688048</v>
      </c>
      <c r="C50" s="14">
        <f t="shared" si="9"/>
        <v>32.5</v>
      </c>
      <c r="D50" s="37">
        <v>8048</v>
      </c>
      <c r="E50" s="37">
        <f t="shared" si="10"/>
        <v>12.5</v>
      </c>
      <c r="F50" s="37">
        <v>48.5</v>
      </c>
      <c r="G50" s="37">
        <f t="shared" si="11"/>
        <v>11</v>
      </c>
      <c r="H50" s="37">
        <v>54</v>
      </c>
      <c r="I50" s="37">
        <f t="shared" si="12"/>
        <v>9</v>
      </c>
      <c r="J50" s="37">
        <v>80</v>
      </c>
      <c r="L50" s="36">
        <v>8410219118673</v>
      </c>
      <c r="M50" s="14" t="str">
        <f t="shared" si="13"/>
        <v>-</v>
      </c>
      <c r="N50" s="37" t="s">
        <v>476</v>
      </c>
      <c r="O50" s="37" t="str">
        <f t="shared" si="14"/>
        <v>-</v>
      </c>
      <c r="P50" s="37">
        <v>32.5</v>
      </c>
      <c r="Q50" s="37" t="str">
        <f t="shared" si="15"/>
        <v>-</v>
      </c>
      <c r="R50" s="37">
        <v>41</v>
      </c>
      <c r="S50" s="37" t="str">
        <f t="shared" si="16"/>
        <v>-</v>
      </c>
      <c r="T50" s="37">
        <v>63</v>
      </c>
    </row>
    <row r="51" spans="2:20">
      <c r="B51" s="36">
        <v>1000210688050</v>
      </c>
      <c r="C51" s="14">
        <f t="shared" si="9"/>
        <v>36.5</v>
      </c>
      <c r="D51" s="37">
        <v>8050</v>
      </c>
      <c r="E51" s="37">
        <f t="shared" si="10"/>
        <v>14.5</v>
      </c>
      <c r="F51" s="37">
        <v>50.5</v>
      </c>
      <c r="G51" s="37">
        <f t="shared" si="11"/>
        <v>13</v>
      </c>
      <c r="H51" s="37">
        <v>56</v>
      </c>
      <c r="I51" s="37">
        <f t="shared" si="12"/>
        <v>9</v>
      </c>
      <c r="J51" s="37">
        <v>80</v>
      </c>
      <c r="L51" s="36">
        <v>8410219118674</v>
      </c>
      <c r="M51" s="14" t="str">
        <f t="shared" si="13"/>
        <v>-</v>
      </c>
      <c r="N51" s="37" t="s">
        <v>477</v>
      </c>
      <c r="O51" s="37" t="str">
        <f t="shared" si="14"/>
        <v>-</v>
      </c>
      <c r="P51" s="37">
        <v>34.5</v>
      </c>
      <c r="Q51" s="37">
        <f t="shared" si="15"/>
        <v>0</v>
      </c>
      <c r="R51" s="37">
        <v>43</v>
      </c>
      <c r="S51" s="37" t="str">
        <f t="shared" si="16"/>
        <v>-</v>
      </c>
      <c r="T51" s="37">
        <v>63</v>
      </c>
    </row>
    <row r="52" spans="2:20">
      <c r="B52" s="36">
        <v>1000210688052</v>
      </c>
      <c r="C52" s="14">
        <f t="shared" si="9"/>
        <v>40.5</v>
      </c>
      <c r="D52" s="37">
        <v>8052</v>
      </c>
      <c r="E52" s="37">
        <f t="shared" si="10"/>
        <v>16.5</v>
      </c>
      <c r="F52" s="37">
        <v>52.5</v>
      </c>
      <c r="G52" s="37">
        <f t="shared" si="11"/>
        <v>15</v>
      </c>
      <c r="H52" s="37">
        <v>58</v>
      </c>
      <c r="I52" s="37">
        <f t="shared" si="12"/>
        <v>9</v>
      </c>
      <c r="J52" s="37">
        <v>80</v>
      </c>
      <c r="L52" s="36">
        <v>8410219118675</v>
      </c>
      <c r="M52" s="14" t="str">
        <f t="shared" si="13"/>
        <v>-</v>
      </c>
      <c r="N52" s="37" t="s">
        <v>478</v>
      </c>
      <c r="O52" s="37">
        <f t="shared" si="14"/>
        <v>0.5</v>
      </c>
      <c r="P52" s="37">
        <v>36.5</v>
      </c>
      <c r="Q52" s="37">
        <f t="shared" si="15"/>
        <v>2</v>
      </c>
      <c r="R52" s="37">
        <v>45</v>
      </c>
      <c r="S52" s="37" t="str">
        <f t="shared" si="16"/>
        <v>-</v>
      </c>
      <c r="T52" s="37">
        <v>63</v>
      </c>
    </row>
    <row r="53" spans="2:20">
      <c r="B53" s="36">
        <v>1000210688054</v>
      </c>
      <c r="C53" s="14">
        <f t="shared" si="9"/>
        <v>44.5</v>
      </c>
      <c r="D53" s="37">
        <v>8054</v>
      </c>
      <c r="E53" s="37">
        <f t="shared" si="10"/>
        <v>18.5</v>
      </c>
      <c r="F53" s="37">
        <v>54.5</v>
      </c>
      <c r="G53" s="37">
        <f t="shared" si="11"/>
        <v>17</v>
      </c>
      <c r="H53" s="37">
        <v>60</v>
      </c>
      <c r="I53" s="37">
        <f t="shared" si="12"/>
        <v>9</v>
      </c>
      <c r="J53" s="37">
        <v>80</v>
      </c>
      <c r="L53" s="36">
        <v>8410219118676</v>
      </c>
      <c r="M53" s="14" t="str">
        <f t="shared" si="13"/>
        <v>-</v>
      </c>
      <c r="N53" s="37" t="s">
        <v>479</v>
      </c>
      <c r="O53" s="37" t="str">
        <f t="shared" si="14"/>
        <v>-</v>
      </c>
      <c r="P53" s="37">
        <v>25</v>
      </c>
      <c r="Q53" s="37" t="str">
        <f t="shared" si="15"/>
        <v>-</v>
      </c>
      <c r="R53" s="37">
        <v>34</v>
      </c>
      <c r="S53" s="37" t="str">
        <f t="shared" si="16"/>
        <v>-</v>
      </c>
      <c r="T53" s="37">
        <v>67</v>
      </c>
    </row>
    <row r="54" spans="2:20">
      <c r="B54" s="36">
        <v>1000210688056</v>
      </c>
      <c r="C54" s="14">
        <f t="shared" si="9"/>
        <v>48.5</v>
      </c>
      <c r="D54" s="37">
        <v>8056</v>
      </c>
      <c r="E54" s="37">
        <f t="shared" si="10"/>
        <v>20.5</v>
      </c>
      <c r="F54" s="37">
        <v>56.5</v>
      </c>
      <c r="G54" s="37">
        <f t="shared" si="11"/>
        <v>19</v>
      </c>
      <c r="H54" s="37">
        <v>62</v>
      </c>
      <c r="I54" s="37">
        <f t="shared" si="12"/>
        <v>9</v>
      </c>
      <c r="J54" s="37">
        <v>80</v>
      </c>
      <c r="L54" s="36">
        <v>8410219118677</v>
      </c>
      <c r="M54" s="14" t="str">
        <f t="shared" si="13"/>
        <v>-</v>
      </c>
      <c r="N54" s="37" t="s">
        <v>480</v>
      </c>
      <c r="O54" s="37" t="str">
        <f t="shared" si="14"/>
        <v>-</v>
      </c>
      <c r="P54" s="37">
        <v>26</v>
      </c>
      <c r="Q54" s="37" t="str">
        <f t="shared" si="15"/>
        <v>-</v>
      </c>
      <c r="R54" s="37">
        <v>35</v>
      </c>
      <c r="S54" s="37" t="str">
        <f t="shared" si="16"/>
        <v>-</v>
      </c>
      <c r="T54" s="37">
        <v>67</v>
      </c>
    </row>
    <row r="55" spans="2:20">
      <c r="B55" s="36">
        <v>1000210688058</v>
      </c>
      <c r="C55" s="14">
        <f t="shared" si="9"/>
        <v>52.5</v>
      </c>
      <c r="D55" s="37">
        <v>8058</v>
      </c>
      <c r="E55" s="37">
        <f t="shared" si="10"/>
        <v>22.5</v>
      </c>
      <c r="F55" s="37">
        <v>58.5</v>
      </c>
      <c r="G55" s="37">
        <f t="shared" si="11"/>
        <v>21</v>
      </c>
      <c r="H55" s="37">
        <v>64</v>
      </c>
      <c r="I55" s="37">
        <f t="shared" si="12"/>
        <v>9</v>
      </c>
      <c r="J55" s="37">
        <v>80</v>
      </c>
      <c r="L55" s="36">
        <v>8410219118678</v>
      </c>
      <c r="M55" s="14" t="str">
        <f t="shared" si="13"/>
        <v>-</v>
      </c>
      <c r="N55" s="37" t="s">
        <v>481</v>
      </c>
      <c r="O55" s="37" t="str">
        <f t="shared" si="14"/>
        <v>-</v>
      </c>
      <c r="P55" s="37">
        <v>27.5</v>
      </c>
      <c r="Q55" s="37" t="str">
        <f t="shared" si="15"/>
        <v>-</v>
      </c>
      <c r="R55" s="37">
        <v>36.5</v>
      </c>
      <c r="S55" s="37" t="str">
        <f t="shared" si="16"/>
        <v>-</v>
      </c>
      <c r="T55" s="37">
        <v>67</v>
      </c>
    </row>
    <row r="56" spans="2:20">
      <c r="B56" s="36">
        <v>1000210688060</v>
      </c>
      <c r="C56" s="14">
        <f t="shared" si="9"/>
        <v>56.5</v>
      </c>
      <c r="D56" s="37">
        <v>8060</v>
      </c>
      <c r="E56" s="37">
        <f t="shared" si="10"/>
        <v>24.5</v>
      </c>
      <c r="F56" s="37">
        <v>60.5</v>
      </c>
      <c r="G56" s="37">
        <f t="shared" si="11"/>
        <v>23</v>
      </c>
      <c r="H56" s="37">
        <v>66</v>
      </c>
      <c r="I56" s="37">
        <f t="shared" si="12"/>
        <v>9</v>
      </c>
      <c r="J56" s="37">
        <v>80</v>
      </c>
      <c r="L56" s="36">
        <v>8410219118679</v>
      </c>
      <c r="M56" s="14" t="str">
        <f t="shared" si="13"/>
        <v>-</v>
      </c>
      <c r="N56" s="37" t="s">
        <v>482</v>
      </c>
      <c r="O56" s="37" t="str">
        <f t="shared" si="14"/>
        <v>-</v>
      </c>
      <c r="P56" s="37">
        <v>29</v>
      </c>
      <c r="Q56" s="37" t="str">
        <f t="shared" si="15"/>
        <v>-</v>
      </c>
      <c r="R56" s="37">
        <v>38</v>
      </c>
      <c r="S56" s="37" t="str">
        <f t="shared" si="16"/>
        <v>-</v>
      </c>
      <c r="T56" s="37">
        <v>67</v>
      </c>
    </row>
    <row r="57" spans="2:20">
      <c r="B57" s="36">
        <v>1000210688062</v>
      </c>
      <c r="C57" s="14">
        <f t="shared" si="9"/>
        <v>60.5</v>
      </c>
      <c r="D57" s="37">
        <v>8062</v>
      </c>
      <c r="E57" s="37">
        <f t="shared" si="10"/>
        <v>26.5</v>
      </c>
      <c r="F57" s="37">
        <v>62.5</v>
      </c>
      <c r="G57" s="37">
        <f t="shared" si="11"/>
        <v>25</v>
      </c>
      <c r="H57" s="37">
        <v>68</v>
      </c>
      <c r="I57" s="37">
        <f t="shared" si="12"/>
        <v>9</v>
      </c>
      <c r="J57" s="37">
        <v>80</v>
      </c>
      <c r="L57" s="36">
        <v>8410219123612</v>
      </c>
      <c r="M57" s="14" t="str">
        <f t="shared" si="13"/>
        <v>-</v>
      </c>
      <c r="N57" s="37" t="s">
        <v>483</v>
      </c>
      <c r="O57" s="37" t="str">
        <f t="shared" si="14"/>
        <v>-</v>
      </c>
      <c r="P57" s="37">
        <v>30.5</v>
      </c>
      <c r="Q57" s="37" t="str">
        <f t="shared" si="15"/>
        <v>-</v>
      </c>
      <c r="R57" s="37">
        <v>39.5</v>
      </c>
      <c r="S57" s="37" t="str">
        <f t="shared" si="16"/>
        <v>-</v>
      </c>
      <c r="T57" s="37">
        <v>67</v>
      </c>
    </row>
    <row r="58" spans="2:20">
      <c r="B58" s="36">
        <v>8405219092268</v>
      </c>
      <c r="C58" s="14" t="str">
        <f t="shared" si="9"/>
        <v>-</v>
      </c>
      <c r="D58" s="37">
        <v>6430</v>
      </c>
      <c r="E58" s="37" t="str">
        <f t="shared" si="10"/>
        <v>-</v>
      </c>
      <c r="F58" s="37">
        <v>30.5</v>
      </c>
      <c r="G58" s="37" t="str">
        <f t="shared" si="11"/>
        <v>-</v>
      </c>
      <c r="H58" s="37">
        <v>36</v>
      </c>
      <c r="I58" s="37" t="str">
        <f t="shared" si="12"/>
        <v>-</v>
      </c>
      <c r="J58" s="37">
        <v>64</v>
      </c>
      <c r="L58" s="36">
        <v>8410219123613</v>
      </c>
      <c r="M58" s="14" t="str">
        <f t="shared" si="13"/>
        <v>-</v>
      </c>
      <c r="N58" s="37" t="s">
        <v>484</v>
      </c>
      <c r="O58" s="37" t="str">
        <f t="shared" si="14"/>
        <v>-</v>
      </c>
      <c r="P58" s="37">
        <v>32.5</v>
      </c>
      <c r="Q58" s="37" t="str">
        <f t="shared" si="15"/>
        <v>-</v>
      </c>
      <c r="R58" s="37">
        <v>41</v>
      </c>
      <c r="S58" s="37" t="str">
        <f t="shared" si="16"/>
        <v>-</v>
      </c>
      <c r="T58" s="37">
        <v>67</v>
      </c>
    </row>
    <row r="59" spans="2:20">
      <c r="B59" s="36">
        <v>8405219092269</v>
      </c>
      <c r="C59" s="14" t="str">
        <f t="shared" si="9"/>
        <v>-</v>
      </c>
      <c r="D59" s="37">
        <v>6432</v>
      </c>
      <c r="E59" s="37" t="str">
        <f t="shared" si="10"/>
        <v>-</v>
      </c>
      <c r="F59" s="37">
        <v>32.5</v>
      </c>
      <c r="G59" s="37" t="str">
        <f t="shared" si="11"/>
        <v>-</v>
      </c>
      <c r="H59" s="37">
        <v>38</v>
      </c>
      <c r="I59" s="37" t="str">
        <f t="shared" si="12"/>
        <v>-</v>
      </c>
      <c r="J59" s="37">
        <v>64</v>
      </c>
      <c r="L59" s="36">
        <v>8410219123614</v>
      </c>
      <c r="M59" s="14" t="str">
        <f t="shared" si="13"/>
        <v>-</v>
      </c>
      <c r="N59" s="37" t="s">
        <v>485</v>
      </c>
      <c r="O59" s="37" t="str">
        <f t="shared" si="14"/>
        <v>-</v>
      </c>
      <c r="P59" s="37">
        <v>34.5</v>
      </c>
      <c r="Q59" s="37">
        <f t="shared" si="15"/>
        <v>0</v>
      </c>
      <c r="R59" s="37">
        <v>43</v>
      </c>
      <c r="S59" s="37" t="str">
        <f t="shared" si="16"/>
        <v>-</v>
      </c>
      <c r="T59" s="37">
        <v>67</v>
      </c>
    </row>
    <row r="60" spans="2:20">
      <c r="B60" s="36">
        <v>8405219092270</v>
      </c>
      <c r="C60" s="14" t="str">
        <f t="shared" si="9"/>
        <v>-</v>
      </c>
      <c r="D60" s="37">
        <v>6434</v>
      </c>
      <c r="E60" s="37" t="str">
        <f t="shared" si="10"/>
        <v>-</v>
      </c>
      <c r="F60" s="37">
        <v>34.5</v>
      </c>
      <c r="G60" s="37" t="str">
        <f t="shared" si="11"/>
        <v>-</v>
      </c>
      <c r="H60" s="37">
        <v>40</v>
      </c>
      <c r="I60" s="37" t="str">
        <f t="shared" si="12"/>
        <v>-</v>
      </c>
      <c r="J60" s="37">
        <v>64</v>
      </c>
      <c r="L60" s="36">
        <v>8410219123615</v>
      </c>
      <c r="M60" s="14" t="str">
        <f t="shared" si="13"/>
        <v>-</v>
      </c>
      <c r="N60" s="37" t="s">
        <v>486</v>
      </c>
      <c r="O60" s="37">
        <f t="shared" si="14"/>
        <v>0.5</v>
      </c>
      <c r="P60" s="37">
        <v>36.5</v>
      </c>
      <c r="Q60" s="37">
        <f t="shared" si="15"/>
        <v>2</v>
      </c>
      <c r="R60" s="37">
        <v>45</v>
      </c>
      <c r="S60" s="37" t="str">
        <f t="shared" si="16"/>
        <v>-</v>
      </c>
      <c r="T60" s="37">
        <v>67</v>
      </c>
    </row>
    <row r="61" spans="2:20">
      <c r="B61" s="36">
        <v>8405219092271</v>
      </c>
      <c r="C61" s="14" t="str">
        <f t="shared" si="9"/>
        <v>-</v>
      </c>
      <c r="D61" s="37">
        <v>6436</v>
      </c>
      <c r="E61" s="37">
        <f t="shared" si="10"/>
        <v>0.5</v>
      </c>
      <c r="F61" s="37">
        <v>36.5</v>
      </c>
      <c r="G61" s="37" t="str">
        <f t="shared" si="11"/>
        <v>-</v>
      </c>
      <c r="H61" s="37">
        <v>42</v>
      </c>
      <c r="I61" s="37" t="str">
        <f t="shared" si="12"/>
        <v>-</v>
      </c>
      <c r="J61" s="37">
        <v>64</v>
      </c>
      <c r="L61" s="36">
        <v>8410219123616</v>
      </c>
      <c r="M61" s="14" t="str">
        <f t="shared" si="13"/>
        <v>-</v>
      </c>
      <c r="N61" s="37" t="s">
        <v>487</v>
      </c>
      <c r="O61" s="37">
        <f t="shared" si="14"/>
        <v>2.5</v>
      </c>
      <c r="P61" s="37">
        <v>38.5</v>
      </c>
      <c r="Q61" s="37">
        <f t="shared" si="15"/>
        <v>4</v>
      </c>
      <c r="R61" s="37">
        <v>47</v>
      </c>
      <c r="S61" s="37" t="str">
        <f t="shared" si="16"/>
        <v>-</v>
      </c>
      <c r="T61" s="37">
        <v>67</v>
      </c>
    </row>
    <row r="62" spans="2:20">
      <c r="B62" s="36">
        <v>8405219092272</v>
      </c>
      <c r="C62" s="14" t="str">
        <f t="shared" si="9"/>
        <v>-</v>
      </c>
      <c r="D62" s="37">
        <v>6438</v>
      </c>
      <c r="E62" s="37">
        <f t="shared" si="10"/>
        <v>2.5</v>
      </c>
      <c r="F62" s="37">
        <v>38.5</v>
      </c>
      <c r="G62" s="37">
        <f t="shared" si="11"/>
        <v>1</v>
      </c>
      <c r="H62" s="37">
        <v>44</v>
      </c>
      <c r="I62" s="37" t="str">
        <f t="shared" si="12"/>
        <v>-</v>
      </c>
      <c r="J62" s="37">
        <v>64</v>
      </c>
      <c r="L62" s="36">
        <v>8410219123617</v>
      </c>
      <c r="M62" s="14" t="str">
        <f t="shared" si="13"/>
        <v>-</v>
      </c>
      <c r="N62" s="37" t="s">
        <v>488</v>
      </c>
      <c r="O62" s="37" t="str">
        <f t="shared" si="14"/>
        <v>-</v>
      </c>
      <c r="P62" s="37">
        <v>25</v>
      </c>
      <c r="Q62" s="37" t="str">
        <f t="shared" si="15"/>
        <v>-</v>
      </c>
      <c r="R62" s="37">
        <v>34</v>
      </c>
      <c r="S62" s="37" t="str">
        <f t="shared" si="16"/>
        <v>-</v>
      </c>
      <c r="T62" s="37">
        <v>70</v>
      </c>
    </row>
    <row r="63" spans="2:20">
      <c r="B63" s="36">
        <v>8405219092273</v>
      </c>
      <c r="C63" s="14" t="str">
        <f t="shared" si="9"/>
        <v>-</v>
      </c>
      <c r="D63" s="37">
        <v>6730</v>
      </c>
      <c r="E63" s="37" t="str">
        <f t="shared" si="10"/>
        <v>-</v>
      </c>
      <c r="F63" s="37">
        <v>30.5</v>
      </c>
      <c r="G63" s="37" t="str">
        <f t="shared" si="11"/>
        <v>-</v>
      </c>
      <c r="H63" s="37">
        <v>36</v>
      </c>
      <c r="I63" s="37" t="str">
        <f t="shared" si="12"/>
        <v>-</v>
      </c>
      <c r="J63" s="37">
        <v>67</v>
      </c>
      <c r="L63" s="36">
        <v>8410219123618</v>
      </c>
      <c r="M63" s="14" t="str">
        <f t="shared" si="13"/>
        <v>-</v>
      </c>
      <c r="N63" s="37" t="s">
        <v>489</v>
      </c>
      <c r="O63" s="37" t="str">
        <f t="shared" si="14"/>
        <v>-</v>
      </c>
      <c r="P63" s="37">
        <v>26</v>
      </c>
      <c r="Q63" s="37" t="str">
        <f t="shared" si="15"/>
        <v>-</v>
      </c>
      <c r="R63" s="37">
        <v>35</v>
      </c>
      <c r="S63" s="37" t="str">
        <f t="shared" si="16"/>
        <v>-</v>
      </c>
      <c r="T63" s="37">
        <v>70</v>
      </c>
    </row>
    <row r="64" spans="2:20">
      <c r="B64" s="36">
        <v>8405219092274</v>
      </c>
      <c r="C64" s="14" t="str">
        <f t="shared" si="9"/>
        <v>-</v>
      </c>
      <c r="D64" s="37">
        <v>6732</v>
      </c>
      <c r="E64" s="37" t="str">
        <f t="shared" si="10"/>
        <v>-</v>
      </c>
      <c r="F64" s="37">
        <v>32.5</v>
      </c>
      <c r="G64" s="37" t="str">
        <f t="shared" si="11"/>
        <v>-</v>
      </c>
      <c r="H64" s="37">
        <v>38</v>
      </c>
      <c r="I64" s="37" t="str">
        <f t="shared" si="12"/>
        <v>-</v>
      </c>
      <c r="J64" s="37">
        <v>67</v>
      </c>
      <c r="L64" s="36">
        <v>8410219123619</v>
      </c>
      <c r="M64" s="14" t="str">
        <f t="shared" si="13"/>
        <v>-</v>
      </c>
      <c r="N64" s="37" t="s">
        <v>490</v>
      </c>
      <c r="O64" s="37" t="str">
        <f t="shared" si="14"/>
        <v>-</v>
      </c>
      <c r="P64" s="37">
        <v>27.5</v>
      </c>
      <c r="Q64" s="37" t="str">
        <f t="shared" si="15"/>
        <v>-</v>
      </c>
      <c r="R64" s="37">
        <v>36.5</v>
      </c>
      <c r="S64" s="37" t="str">
        <f t="shared" si="16"/>
        <v>-</v>
      </c>
      <c r="T64" s="37">
        <v>70</v>
      </c>
    </row>
    <row r="65" spans="2:20">
      <c r="B65" s="36">
        <v>8405219092275</v>
      </c>
      <c r="C65" s="14" t="str">
        <f t="shared" si="9"/>
        <v>-</v>
      </c>
      <c r="D65" s="37">
        <v>6734</v>
      </c>
      <c r="E65" s="37" t="str">
        <f t="shared" si="10"/>
        <v>-</v>
      </c>
      <c r="F65" s="37">
        <v>34.5</v>
      </c>
      <c r="G65" s="37" t="str">
        <f t="shared" si="11"/>
        <v>-</v>
      </c>
      <c r="H65" s="37">
        <v>40</v>
      </c>
      <c r="I65" s="37" t="str">
        <f t="shared" si="12"/>
        <v>-</v>
      </c>
      <c r="J65" s="37">
        <v>67</v>
      </c>
      <c r="L65" s="36">
        <v>8410219123620</v>
      </c>
      <c r="M65" s="14" t="str">
        <f t="shared" si="13"/>
        <v>-</v>
      </c>
      <c r="N65" s="37" t="s">
        <v>491</v>
      </c>
      <c r="O65" s="37" t="str">
        <f t="shared" si="14"/>
        <v>-</v>
      </c>
      <c r="P65" s="37">
        <v>29</v>
      </c>
      <c r="Q65" s="37" t="str">
        <f t="shared" si="15"/>
        <v>-</v>
      </c>
      <c r="R65" s="37">
        <v>38</v>
      </c>
      <c r="S65" s="37" t="str">
        <f t="shared" si="16"/>
        <v>-</v>
      </c>
      <c r="T65" s="37">
        <v>70</v>
      </c>
    </row>
    <row r="66" spans="2:20">
      <c r="B66" s="36">
        <v>8405219092276</v>
      </c>
      <c r="C66" s="14" t="str">
        <f t="shared" si="9"/>
        <v>-</v>
      </c>
      <c r="D66" s="37">
        <v>6736</v>
      </c>
      <c r="E66" s="37">
        <f t="shared" si="10"/>
        <v>0.5</v>
      </c>
      <c r="F66" s="37">
        <v>36.5</v>
      </c>
      <c r="G66" s="37" t="str">
        <f t="shared" si="11"/>
        <v>-</v>
      </c>
      <c r="H66" s="37">
        <v>42</v>
      </c>
      <c r="I66" s="37" t="str">
        <f t="shared" si="12"/>
        <v>-</v>
      </c>
      <c r="J66" s="37">
        <v>67</v>
      </c>
      <c r="L66" s="36">
        <v>8410219123621</v>
      </c>
      <c r="M66" s="14" t="str">
        <f t="shared" si="13"/>
        <v>-</v>
      </c>
      <c r="N66" s="37" t="s">
        <v>492</v>
      </c>
      <c r="O66" s="37" t="str">
        <f t="shared" si="14"/>
        <v>-</v>
      </c>
      <c r="P66" s="37">
        <v>30.5</v>
      </c>
      <c r="Q66" s="37" t="str">
        <f t="shared" si="15"/>
        <v>-</v>
      </c>
      <c r="R66" s="37">
        <v>39.5</v>
      </c>
      <c r="S66" s="37" t="str">
        <f t="shared" si="16"/>
        <v>-</v>
      </c>
      <c r="T66" s="37">
        <v>70</v>
      </c>
    </row>
    <row r="67" spans="2:20">
      <c r="B67" s="36">
        <v>8405219092277</v>
      </c>
      <c r="C67" s="14" t="str">
        <f t="shared" si="9"/>
        <v>-</v>
      </c>
      <c r="D67" s="37">
        <v>6738</v>
      </c>
      <c r="E67" s="37">
        <f t="shared" si="10"/>
        <v>2.5</v>
      </c>
      <c r="F67" s="37">
        <v>38.5</v>
      </c>
      <c r="G67" s="37">
        <f t="shared" si="11"/>
        <v>1</v>
      </c>
      <c r="H67" s="37">
        <v>44</v>
      </c>
      <c r="I67" s="37" t="str">
        <f t="shared" si="12"/>
        <v>-</v>
      </c>
      <c r="J67" s="37">
        <v>67</v>
      </c>
      <c r="L67" s="36">
        <v>8410219123622</v>
      </c>
      <c r="M67" s="14" t="str">
        <f t="shared" si="13"/>
        <v>-</v>
      </c>
      <c r="N67" s="37" t="s">
        <v>493</v>
      </c>
      <c r="O67" s="37" t="str">
        <f t="shared" si="14"/>
        <v>-</v>
      </c>
      <c r="P67" s="37">
        <v>32.5</v>
      </c>
      <c r="Q67" s="37" t="str">
        <f t="shared" si="15"/>
        <v>-</v>
      </c>
      <c r="R67" s="37">
        <v>41</v>
      </c>
      <c r="S67" s="37" t="str">
        <f t="shared" si="16"/>
        <v>-</v>
      </c>
      <c r="T67" s="37">
        <v>70</v>
      </c>
    </row>
    <row r="68" spans="2:20">
      <c r="B68" s="36">
        <v>8405219092278</v>
      </c>
      <c r="C68" s="14" t="str">
        <f t="shared" si="9"/>
        <v>-</v>
      </c>
      <c r="D68" s="37">
        <v>6740</v>
      </c>
      <c r="E68" s="37">
        <f t="shared" si="10"/>
        <v>4.5</v>
      </c>
      <c r="F68" s="37">
        <v>40.5</v>
      </c>
      <c r="G68" s="37">
        <f t="shared" si="11"/>
        <v>3</v>
      </c>
      <c r="H68" s="37">
        <v>46</v>
      </c>
      <c r="I68" s="37" t="str">
        <f t="shared" si="12"/>
        <v>-</v>
      </c>
      <c r="J68" s="37">
        <v>67</v>
      </c>
      <c r="L68" s="36">
        <v>8410219123623</v>
      </c>
      <c r="M68" s="14" t="str">
        <f t="shared" si="13"/>
        <v>-</v>
      </c>
      <c r="N68" s="37" t="s">
        <v>494</v>
      </c>
      <c r="O68" s="37" t="str">
        <f t="shared" si="14"/>
        <v>-</v>
      </c>
      <c r="P68" s="37">
        <v>34.5</v>
      </c>
      <c r="Q68" s="37">
        <f t="shared" si="15"/>
        <v>0</v>
      </c>
      <c r="R68" s="37">
        <v>43</v>
      </c>
      <c r="S68" s="37" t="str">
        <f t="shared" si="16"/>
        <v>-</v>
      </c>
      <c r="T68" s="37">
        <v>70</v>
      </c>
    </row>
    <row r="69" spans="2:20">
      <c r="B69" s="36">
        <v>8405219092279</v>
      </c>
      <c r="C69" s="14" t="str">
        <f t="shared" si="9"/>
        <v>-</v>
      </c>
      <c r="D69" s="37">
        <v>7028</v>
      </c>
      <c r="E69" s="37" t="str">
        <f t="shared" ref="E69:E100" si="17">IF(F69&lt;Waist,"-",F69-Waist)</f>
        <v>-</v>
      </c>
      <c r="F69" s="37">
        <v>28.5</v>
      </c>
      <c r="G69" s="37" t="str">
        <f t="shared" ref="G69:G100" si="18">IF(H69&lt;Hips,"-",H69-Hips)</f>
        <v>-</v>
      </c>
      <c r="H69" s="37">
        <v>34</v>
      </c>
      <c r="I69" s="37" t="str">
        <f t="shared" ref="I69:I100" si="19">IF(J69&lt;Height,"-",J69-Height)</f>
        <v>-</v>
      </c>
      <c r="J69" s="37">
        <v>70</v>
      </c>
      <c r="L69" s="36">
        <v>8410219123624</v>
      </c>
      <c r="M69" s="14" t="str">
        <f t="shared" si="13"/>
        <v>-</v>
      </c>
      <c r="N69" s="37" t="s">
        <v>495</v>
      </c>
      <c r="O69" s="37">
        <f t="shared" si="14"/>
        <v>0.5</v>
      </c>
      <c r="P69" s="37">
        <v>36.5</v>
      </c>
      <c r="Q69" s="37">
        <f t="shared" si="15"/>
        <v>2</v>
      </c>
      <c r="R69" s="37">
        <v>45</v>
      </c>
      <c r="S69" s="37" t="str">
        <f t="shared" si="16"/>
        <v>-</v>
      </c>
      <c r="T69" s="37">
        <v>70</v>
      </c>
    </row>
    <row r="70" spans="2:20">
      <c r="B70" s="36">
        <v>8405219092280</v>
      </c>
      <c r="C70" s="14" t="str">
        <f t="shared" si="9"/>
        <v>-</v>
      </c>
      <c r="D70" s="37">
        <v>7030</v>
      </c>
      <c r="E70" s="37" t="str">
        <f t="shared" si="17"/>
        <v>-</v>
      </c>
      <c r="F70" s="37">
        <v>30.5</v>
      </c>
      <c r="G70" s="37" t="str">
        <f t="shared" si="18"/>
        <v>-</v>
      </c>
      <c r="H70" s="37">
        <v>36</v>
      </c>
      <c r="I70" s="37" t="str">
        <f t="shared" si="19"/>
        <v>-</v>
      </c>
      <c r="J70" s="37">
        <v>70</v>
      </c>
      <c r="L70" s="36">
        <v>8410219123625</v>
      </c>
      <c r="M70" s="14" t="str">
        <f t="shared" si="13"/>
        <v>-</v>
      </c>
      <c r="N70" s="37" t="s">
        <v>496</v>
      </c>
      <c r="O70" s="37">
        <f t="shared" ref="O70:O71" si="20">IF(P70&lt;Waist,"-",P70-Waist)</f>
        <v>2.5</v>
      </c>
      <c r="P70" s="37">
        <v>38.5</v>
      </c>
      <c r="Q70" s="37">
        <f t="shared" ref="Q70:Q71" si="21">IF(R70&lt;Hips,"-",R70-Hips)</f>
        <v>4</v>
      </c>
      <c r="R70" s="37">
        <v>47</v>
      </c>
      <c r="S70" s="37" t="str">
        <f t="shared" ref="S70:S71" si="22">IF(T70&lt;Height,"-",T70-Height)</f>
        <v>-</v>
      </c>
      <c r="T70" s="37">
        <v>70</v>
      </c>
    </row>
    <row r="71" spans="2:20">
      <c r="B71" s="36">
        <v>8405219092281</v>
      </c>
      <c r="C71" s="14" t="str">
        <f t="shared" ref="C71:C117" si="23">IF(OR(E71="-",G71="-",I71="-"),"-",E71+G71+I71)</f>
        <v>-</v>
      </c>
      <c r="D71" s="37">
        <v>7032</v>
      </c>
      <c r="E71" s="37" t="str">
        <f t="shared" si="17"/>
        <v>-</v>
      </c>
      <c r="F71" s="37">
        <v>32.5</v>
      </c>
      <c r="G71" s="37" t="str">
        <f t="shared" si="18"/>
        <v>-</v>
      </c>
      <c r="H71" s="37">
        <v>38</v>
      </c>
      <c r="I71" s="37" t="str">
        <f t="shared" si="19"/>
        <v>-</v>
      </c>
      <c r="J71" s="37">
        <v>70</v>
      </c>
      <c r="L71" s="36">
        <v>8410219139317</v>
      </c>
      <c r="M71" s="14" t="str">
        <f t="shared" si="13"/>
        <v>-</v>
      </c>
      <c r="N71" s="37" t="s">
        <v>497</v>
      </c>
      <c r="O71" s="37">
        <f t="shared" si="20"/>
        <v>2.5</v>
      </c>
      <c r="P71" s="37">
        <v>38.5</v>
      </c>
      <c r="Q71" s="37">
        <f t="shared" si="21"/>
        <v>4</v>
      </c>
      <c r="R71" s="37">
        <v>47</v>
      </c>
      <c r="S71" s="37" t="str">
        <f t="shared" si="22"/>
        <v>-</v>
      </c>
      <c r="T71" s="37">
        <v>63</v>
      </c>
    </row>
    <row r="72" spans="2:20">
      <c r="B72" s="36">
        <v>8405219092282</v>
      </c>
      <c r="C72" s="14" t="str">
        <f t="shared" si="23"/>
        <v>-</v>
      </c>
      <c r="D72" s="37">
        <v>7034</v>
      </c>
      <c r="E72" s="37" t="str">
        <f t="shared" si="17"/>
        <v>-</v>
      </c>
      <c r="F72" s="37">
        <v>34.5</v>
      </c>
      <c r="G72" s="37" t="str">
        <f t="shared" si="18"/>
        <v>-</v>
      </c>
      <c r="H72" s="37">
        <v>40</v>
      </c>
      <c r="I72" s="37" t="str">
        <f t="shared" si="19"/>
        <v>-</v>
      </c>
      <c r="J72" s="37">
        <v>70</v>
      </c>
      <c r="N72" s="8" t="str">
        <f>IFERROR(VLOOKUP(MIN(M6:M71),M6:N71,2,FALSE),"")</f>
        <v>7336 (H46-1/2)</v>
      </c>
      <c r="P72" s="8">
        <f>IFERROR(VLOOKUP(MIN(O6:O71),O6:P71,2,FALSE),"")</f>
        <v>36.5</v>
      </c>
      <c r="R72" s="8">
        <f>IFERROR(VLOOKUP(MIN(Q6:Q71),Q6:R71,2,FALSE),"")</f>
        <v>43</v>
      </c>
      <c r="T72" s="8">
        <f>IFERROR(VLOOKUP(MIN(S6:S71),S6:T71,2,FALSE),"")</f>
        <v>73</v>
      </c>
    </row>
    <row r="73" spans="2:20">
      <c r="B73" s="36">
        <v>8405219092283</v>
      </c>
      <c r="C73" s="14" t="str">
        <f t="shared" si="23"/>
        <v>-</v>
      </c>
      <c r="D73" s="37">
        <v>7036</v>
      </c>
      <c r="E73" s="37">
        <f t="shared" si="17"/>
        <v>0.5</v>
      </c>
      <c r="F73" s="37">
        <v>36.5</v>
      </c>
      <c r="G73" s="37" t="str">
        <f t="shared" si="18"/>
        <v>-</v>
      </c>
      <c r="H73" s="37">
        <v>42</v>
      </c>
      <c r="I73" s="37" t="str">
        <f t="shared" si="19"/>
        <v>-</v>
      </c>
      <c r="J73" s="37">
        <v>70</v>
      </c>
    </row>
    <row r="74" spans="2:20">
      <c r="B74" s="36">
        <v>8405219092284</v>
      </c>
      <c r="C74" s="14" t="str">
        <f t="shared" si="23"/>
        <v>-</v>
      </c>
      <c r="D74" s="37">
        <v>7038</v>
      </c>
      <c r="E74" s="37">
        <f t="shared" si="17"/>
        <v>2.5</v>
      </c>
      <c r="F74" s="37">
        <v>38.5</v>
      </c>
      <c r="G74" s="37">
        <f t="shared" si="18"/>
        <v>1</v>
      </c>
      <c r="H74" s="37">
        <v>44</v>
      </c>
      <c r="I74" s="37" t="str">
        <f t="shared" si="19"/>
        <v>-</v>
      </c>
      <c r="J74" s="37">
        <v>70</v>
      </c>
    </row>
    <row r="75" spans="2:20">
      <c r="B75" s="36">
        <v>8405219092285</v>
      </c>
      <c r="C75" s="14" t="str">
        <f t="shared" si="23"/>
        <v>-</v>
      </c>
      <c r="D75" s="37">
        <v>7040</v>
      </c>
      <c r="E75" s="37">
        <f t="shared" si="17"/>
        <v>4.5</v>
      </c>
      <c r="F75" s="37">
        <v>40.5</v>
      </c>
      <c r="G75" s="37">
        <f t="shared" si="18"/>
        <v>3</v>
      </c>
      <c r="H75" s="37">
        <v>46</v>
      </c>
      <c r="I75" s="37" t="str">
        <f t="shared" si="19"/>
        <v>-</v>
      </c>
      <c r="J75" s="37">
        <v>70</v>
      </c>
    </row>
    <row r="76" spans="2:20">
      <c r="B76" s="36">
        <v>8405219092286</v>
      </c>
      <c r="C76" s="14" t="str">
        <f t="shared" si="23"/>
        <v>-</v>
      </c>
      <c r="D76" s="37">
        <v>7042</v>
      </c>
      <c r="E76" s="37">
        <f t="shared" si="17"/>
        <v>6.5</v>
      </c>
      <c r="F76" s="37">
        <v>42.5</v>
      </c>
      <c r="G76" s="37">
        <f t="shared" si="18"/>
        <v>5</v>
      </c>
      <c r="H76" s="37">
        <v>48</v>
      </c>
      <c r="I76" s="37" t="str">
        <f t="shared" si="19"/>
        <v>-</v>
      </c>
      <c r="J76" s="37">
        <v>70</v>
      </c>
    </row>
    <row r="77" spans="2:20">
      <c r="B77" s="36">
        <v>8405219092287</v>
      </c>
      <c r="C77" s="14" t="str">
        <f t="shared" si="23"/>
        <v>-</v>
      </c>
      <c r="D77" s="37">
        <v>7328</v>
      </c>
      <c r="E77" s="37" t="str">
        <f t="shared" si="17"/>
        <v>-</v>
      </c>
      <c r="F77" s="37">
        <v>28.5</v>
      </c>
      <c r="G77" s="37" t="str">
        <f t="shared" si="18"/>
        <v>-</v>
      </c>
      <c r="H77" s="37">
        <v>34</v>
      </c>
      <c r="I77" s="37">
        <f t="shared" si="19"/>
        <v>2</v>
      </c>
      <c r="J77" s="37">
        <v>73</v>
      </c>
    </row>
    <row r="78" spans="2:20">
      <c r="B78" s="36">
        <v>8405219092288</v>
      </c>
      <c r="C78" s="14" t="str">
        <f t="shared" si="23"/>
        <v>-</v>
      </c>
      <c r="D78" s="37">
        <v>7330</v>
      </c>
      <c r="E78" s="37" t="str">
        <f t="shared" si="17"/>
        <v>-</v>
      </c>
      <c r="F78" s="37">
        <v>30.5</v>
      </c>
      <c r="G78" s="37" t="str">
        <f t="shared" si="18"/>
        <v>-</v>
      </c>
      <c r="H78" s="37">
        <v>36</v>
      </c>
      <c r="I78" s="37">
        <f t="shared" si="19"/>
        <v>2</v>
      </c>
      <c r="J78" s="37">
        <v>73</v>
      </c>
    </row>
    <row r="79" spans="2:20">
      <c r="B79" s="36">
        <v>8405219092289</v>
      </c>
      <c r="C79" s="14" t="str">
        <f t="shared" si="23"/>
        <v>-</v>
      </c>
      <c r="D79" s="37">
        <v>7332</v>
      </c>
      <c r="E79" s="37" t="str">
        <f t="shared" si="17"/>
        <v>-</v>
      </c>
      <c r="F79" s="37">
        <v>32.5</v>
      </c>
      <c r="G79" s="37" t="str">
        <f t="shared" si="18"/>
        <v>-</v>
      </c>
      <c r="H79" s="37">
        <v>38</v>
      </c>
      <c r="I79" s="37">
        <f t="shared" si="19"/>
        <v>2</v>
      </c>
      <c r="J79" s="37">
        <v>73</v>
      </c>
    </row>
    <row r="80" spans="2:20">
      <c r="B80" s="36">
        <v>8405219092290</v>
      </c>
      <c r="C80" s="14" t="str">
        <f t="shared" si="23"/>
        <v>-</v>
      </c>
      <c r="D80" s="37">
        <v>7334</v>
      </c>
      <c r="E80" s="37" t="str">
        <f t="shared" si="17"/>
        <v>-</v>
      </c>
      <c r="F80" s="37">
        <v>34.5</v>
      </c>
      <c r="G80" s="37" t="str">
        <f t="shared" si="18"/>
        <v>-</v>
      </c>
      <c r="H80" s="37">
        <v>40</v>
      </c>
      <c r="I80" s="37">
        <f t="shared" si="19"/>
        <v>2</v>
      </c>
      <c r="J80" s="37">
        <v>73</v>
      </c>
    </row>
    <row r="81" spans="2:30">
      <c r="B81" s="36">
        <v>8405219092291</v>
      </c>
      <c r="C81" s="14" t="str">
        <f t="shared" si="23"/>
        <v>-</v>
      </c>
      <c r="D81" s="37">
        <v>7336</v>
      </c>
      <c r="E81" s="37">
        <f t="shared" si="17"/>
        <v>0.5</v>
      </c>
      <c r="F81" s="37">
        <v>36.5</v>
      </c>
      <c r="G81" s="37" t="str">
        <f t="shared" si="18"/>
        <v>-</v>
      </c>
      <c r="H81" s="37">
        <v>42</v>
      </c>
      <c r="I81" s="37">
        <f t="shared" si="19"/>
        <v>2</v>
      </c>
      <c r="J81" s="37">
        <v>73</v>
      </c>
    </row>
    <row r="82" spans="2:30">
      <c r="B82" s="36">
        <v>8405219092292</v>
      </c>
      <c r="C82" s="14">
        <f t="shared" si="23"/>
        <v>5.5</v>
      </c>
      <c r="D82" s="37">
        <v>7338</v>
      </c>
      <c r="E82" s="37">
        <f t="shared" si="17"/>
        <v>2.5</v>
      </c>
      <c r="F82" s="37">
        <v>38.5</v>
      </c>
      <c r="G82" s="37">
        <f t="shared" si="18"/>
        <v>1</v>
      </c>
      <c r="H82" s="37">
        <v>44</v>
      </c>
      <c r="I82" s="37">
        <f t="shared" si="19"/>
        <v>2</v>
      </c>
      <c r="J82" s="37">
        <v>73</v>
      </c>
    </row>
    <row r="83" spans="2:30">
      <c r="B83" s="36">
        <v>8405219092293</v>
      </c>
      <c r="C83" s="14">
        <f t="shared" si="23"/>
        <v>9.5</v>
      </c>
      <c r="D83" s="37">
        <v>7340</v>
      </c>
      <c r="E83" s="37">
        <f t="shared" si="17"/>
        <v>4.5</v>
      </c>
      <c r="F83" s="37">
        <v>40.5</v>
      </c>
      <c r="G83" s="37">
        <f t="shared" si="18"/>
        <v>3</v>
      </c>
      <c r="H83" s="37">
        <v>46</v>
      </c>
      <c r="I83" s="37">
        <f t="shared" si="19"/>
        <v>2</v>
      </c>
      <c r="J83" s="37">
        <v>73</v>
      </c>
    </row>
    <row r="84" spans="2:30">
      <c r="B84" s="36">
        <v>8405219092294</v>
      </c>
      <c r="C84" s="14">
        <f t="shared" si="23"/>
        <v>13.5</v>
      </c>
      <c r="D84" s="37">
        <v>7342</v>
      </c>
      <c r="E84" s="37">
        <f t="shared" si="17"/>
        <v>6.5</v>
      </c>
      <c r="F84" s="37">
        <v>42.5</v>
      </c>
      <c r="G84" s="37">
        <f t="shared" si="18"/>
        <v>5</v>
      </c>
      <c r="H84" s="37">
        <v>48</v>
      </c>
      <c r="I84" s="37">
        <f t="shared" si="19"/>
        <v>2</v>
      </c>
      <c r="J84" s="37">
        <v>73</v>
      </c>
    </row>
    <row r="85" spans="2:30">
      <c r="B85" s="36">
        <v>8405219092295</v>
      </c>
      <c r="C85" s="14" t="str">
        <f t="shared" si="23"/>
        <v>-</v>
      </c>
      <c r="D85" s="37">
        <v>7630</v>
      </c>
      <c r="E85" s="37" t="str">
        <f t="shared" si="17"/>
        <v>-</v>
      </c>
      <c r="F85" s="37">
        <v>30.5</v>
      </c>
      <c r="G85" s="37" t="str">
        <f t="shared" si="18"/>
        <v>-</v>
      </c>
      <c r="H85" s="37">
        <v>36</v>
      </c>
      <c r="I85" s="37">
        <f t="shared" si="19"/>
        <v>5</v>
      </c>
      <c r="J85" s="37">
        <v>76</v>
      </c>
    </row>
    <row r="86" spans="2:30">
      <c r="B86" s="36">
        <v>8405219092296</v>
      </c>
      <c r="C86" s="14" t="str">
        <f t="shared" si="23"/>
        <v>-</v>
      </c>
      <c r="D86" s="37">
        <v>7632</v>
      </c>
      <c r="E86" s="37" t="str">
        <f t="shared" si="17"/>
        <v>-</v>
      </c>
      <c r="F86" s="37">
        <v>32.5</v>
      </c>
      <c r="G86" s="37" t="str">
        <f t="shared" si="18"/>
        <v>-</v>
      </c>
      <c r="H86" s="37">
        <v>38</v>
      </c>
      <c r="I86" s="37">
        <f t="shared" si="19"/>
        <v>5</v>
      </c>
      <c r="J86" s="37">
        <v>76</v>
      </c>
    </row>
    <row r="87" spans="2:30">
      <c r="B87" s="36">
        <v>8405219092297</v>
      </c>
      <c r="C87" s="14" t="str">
        <f t="shared" si="23"/>
        <v>-</v>
      </c>
      <c r="D87" s="37">
        <v>7634</v>
      </c>
      <c r="E87" s="37" t="str">
        <f t="shared" si="17"/>
        <v>-</v>
      </c>
      <c r="F87" s="37">
        <v>34.5</v>
      </c>
      <c r="G87" s="37" t="str">
        <f t="shared" si="18"/>
        <v>-</v>
      </c>
      <c r="H87" s="37">
        <v>40</v>
      </c>
      <c r="I87" s="37">
        <f t="shared" si="19"/>
        <v>5</v>
      </c>
      <c r="J87" s="37">
        <v>76</v>
      </c>
    </row>
    <row r="88" spans="2:30">
      <c r="B88" s="36">
        <v>8405219092298</v>
      </c>
      <c r="C88" s="14" t="str">
        <f t="shared" si="23"/>
        <v>-</v>
      </c>
      <c r="D88" s="37">
        <v>7636</v>
      </c>
      <c r="E88" s="37">
        <f t="shared" si="17"/>
        <v>0.5</v>
      </c>
      <c r="F88" s="37">
        <v>36.5</v>
      </c>
      <c r="G88" s="37" t="str">
        <f t="shared" si="18"/>
        <v>-</v>
      </c>
      <c r="H88" s="37">
        <v>42</v>
      </c>
      <c r="I88" s="37">
        <f t="shared" si="19"/>
        <v>5</v>
      </c>
      <c r="J88" s="37">
        <v>76</v>
      </c>
    </row>
    <row r="89" spans="2:30">
      <c r="B89" s="36">
        <v>8405219092299</v>
      </c>
      <c r="C89" s="14">
        <f t="shared" si="23"/>
        <v>8.5</v>
      </c>
      <c r="D89" s="37">
        <v>7638</v>
      </c>
      <c r="E89" s="37">
        <f t="shared" si="17"/>
        <v>2.5</v>
      </c>
      <c r="F89" s="37">
        <v>38.5</v>
      </c>
      <c r="G89" s="37">
        <f t="shared" si="18"/>
        <v>1</v>
      </c>
      <c r="H89" s="37">
        <v>44</v>
      </c>
      <c r="I89" s="37">
        <f t="shared" si="19"/>
        <v>5</v>
      </c>
      <c r="J89" s="37">
        <v>76</v>
      </c>
    </row>
    <row r="90" spans="2:30">
      <c r="B90" s="36">
        <v>8405219092300</v>
      </c>
      <c r="C90" s="14">
        <f t="shared" si="23"/>
        <v>12.5</v>
      </c>
      <c r="D90" s="37">
        <v>7640</v>
      </c>
      <c r="E90" s="37">
        <f t="shared" si="17"/>
        <v>4.5</v>
      </c>
      <c r="F90" s="37">
        <v>40.5</v>
      </c>
      <c r="G90" s="37">
        <f t="shared" si="18"/>
        <v>3</v>
      </c>
      <c r="H90" s="37">
        <v>46</v>
      </c>
      <c r="I90" s="37">
        <f t="shared" si="19"/>
        <v>5</v>
      </c>
      <c r="J90" s="37">
        <v>76</v>
      </c>
      <c r="N90" s="51"/>
      <c r="O90" s="51"/>
      <c r="P90" s="51"/>
      <c r="Q90" s="51"/>
      <c r="R90" s="51"/>
      <c r="S90" s="51"/>
      <c r="T90" s="51"/>
      <c r="U90" s="38"/>
      <c r="V90" s="38"/>
      <c r="W90" s="38"/>
      <c r="X90" s="38"/>
      <c r="Y90" s="38"/>
      <c r="Z90" s="38"/>
      <c r="AA90" s="38"/>
      <c r="AB90" s="38"/>
      <c r="AC90" s="38"/>
      <c r="AD90" s="38"/>
    </row>
    <row r="91" spans="2:30">
      <c r="B91" s="36">
        <v>8405219092301</v>
      </c>
      <c r="C91" s="14">
        <f t="shared" si="23"/>
        <v>16.5</v>
      </c>
      <c r="D91" s="37">
        <v>7642</v>
      </c>
      <c r="E91" s="37">
        <f t="shared" si="17"/>
        <v>6.5</v>
      </c>
      <c r="F91" s="37">
        <v>42.5</v>
      </c>
      <c r="G91" s="37">
        <f t="shared" si="18"/>
        <v>5</v>
      </c>
      <c r="H91" s="37">
        <v>48</v>
      </c>
      <c r="I91" s="37">
        <f t="shared" si="19"/>
        <v>5</v>
      </c>
      <c r="J91" s="37">
        <v>76</v>
      </c>
      <c r="N91" s="51"/>
      <c r="O91" s="51"/>
      <c r="P91" s="51"/>
      <c r="Q91" s="51"/>
      <c r="R91" s="51"/>
      <c r="S91" s="51"/>
      <c r="T91" s="51"/>
      <c r="U91" s="38"/>
      <c r="V91" s="38"/>
      <c r="W91" s="38"/>
      <c r="X91" s="38"/>
      <c r="Y91" s="38"/>
      <c r="Z91" s="38"/>
      <c r="AA91" s="38"/>
      <c r="AB91" s="38"/>
      <c r="AC91" s="38"/>
      <c r="AD91" s="38"/>
    </row>
    <row r="92" spans="2:30">
      <c r="B92" s="36">
        <v>8405219092302</v>
      </c>
      <c r="C92" s="14">
        <f t="shared" si="23"/>
        <v>20.5</v>
      </c>
      <c r="D92" s="37">
        <v>7644</v>
      </c>
      <c r="E92" s="37">
        <f t="shared" si="17"/>
        <v>8.5</v>
      </c>
      <c r="F92" s="37">
        <v>44.5</v>
      </c>
      <c r="G92" s="37">
        <f t="shared" si="18"/>
        <v>7</v>
      </c>
      <c r="H92" s="37">
        <v>50</v>
      </c>
      <c r="I92" s="37">
        <f t="shared" si="19"/>
        <v>5</v>
      </c>
      <c r="J92" s="37">
        <v>76</v>
      </c>
      <c r="L92"/>
      <c r="M92"/>
      <c r="N92" s="38"/>
      <c r="O92" s="38"/>
      <c r="P92" s="38"/>
      <c r="Q92" s="38"/>
      <c r="R92" s="38"/>
      <c r="S92" s="38"/>
      <c r="T92" s="38"/>
      <c r="U92" s="38"/>
      <c r="V92" s="38"/>
      <c r="W92" s="38"/>
      <c r="X92" s="38"/>
      <c r="Y92" s="38"/>
      <c r="Z92" s="38"/>
      <c r="AA92" s="38"/>
      <c r="AB92" s="38"/>
      <c r="AC92" s="38"/>
      <c r="AD92" s="38"/>
    </row>
    <row r="93" spans="2:30">
      <c r="B93" s="36">
        <v>8405219092303</v>
      </c>
      <c r="C93" s="14" t="str">
        <f t="shared" si="23"/>
        <v>-</v>
      </c>
      <c r="D93" s="37">
        <v>7928</v>
      </c>
      <c r="E93" s="37" t="str">
        <f t="shared" si="17"/>
        <v>-</v>
      </c>
      <c r="F93" s="37">
        <v>28.5</v>
      </c>
      <c r="G93" s="37" t="str">
        <f t="shared" si="18"/>
        <v>-</v>
      </c>
      <c r="H93" s="37">
        <v>34</v>
      </c>
      <c r="I93" s="37">
        <f t="shared" si="19"/>
        <v>8</v>
      </c>
      <c r="J93" s="37">
        <v>79</v>
      </c>
      <c r="L93"/>
      <c r="M93"/>
      <c r="N93" s="38"/>
      <c r="O93" s="38"/>
      <c r="P93" s="38"/>
      <c r="Q93" s="38"/>
      <c r="R93" s="38"/>
      <c r="S93" s="38"/>
      <c r="T93" s="38"/>
      <c r="U93" s="38"/>
      <c r="V93" s="38"/>
      <c r="W93" s="38"/>
      <c r="X93" s="38"/>
      <c r="Y93" s="38"/>
      <c r="Z93" s="38"/>
      <c r="AA93" s="38"/>
      <c r="AB93" s="38"/>
      <c r="AC93" s="38"/>
      <c r="AD93" s="38"/>
    </row>
    <row r="94" spans="2:30">
      <c r="B94" s="36">
        <v>8405219092304</v>
      </c>
      <c r="C94" s="14" t="str">
        <f t="shared" si="23"/>
        <v>-</v>
      </c>
      <c r="D94" s="37">
        <v>7930</v>
      </c>
      <c r="E94" s="37" t="str">
        <f t="shared" si="17"/>
        <v>-</v>
      </c>
      <c r="F94" s="37">
        <v>30.5</v>
      </c>
      <c r="G94" s="37" t="str">
        <f t="shared" si="18"/>
        <v>-</v>
      </c>
      <c r="H94" s="37">
        <v>36</v>
      </c>
      <c r="I94" s="37">
        <f t="shared" si="19"/>
        <v>8</v>
      </c>
      <c r="J94" s="37">
        <v>79</v>
      </c>
      <c r="N94" s="51"/>
      <c r="O94" s="51"/>
      <c r="P94" s="51"/>
      <c r="Q94" s="51"/>
      <c r="R94" s="51"/>
      <c r="S94" s="51"/>
      <c r="T94" s="51"/>
      <c r="U94" s="38"/>
      <c r="V94" s="38"/>
      <c r="W94" s="38"/>
      <c r="X94" s="38"/>
      <c r="Y94" s="38"/>
      <c r="Z94" s="38"/>
      <c r="AA94" s="38"/>
      <c r="AB94" s="38"/>
      <c r="AC94" s="38"/>
      <c r="AD94" s="38"/>
    </row>
    <row r="95" spans="2:30">
      <c r="B95" s="36">
        <v>8405219092305</v>
      </c>
      <c r="C95" s="14" t="str">
        <f t="shared" si="23"/>
        <v>-</v>
      </c>
      <c r="D95" s="37">
        <v>7932</v>
      </c>
      <c r="E95" s="37" t="str">
        <f t="shared" si="17"/>
        <v>-</v>
      </c>
      <c r="F95" s="37">
        <v>32.5</v>
      </c>
      <c r="G95" s="37" t="str">
        <f t="shared" si="18"/>
        <v>-</v>
      </c>
      <c r="H95" s="37">
        <v>38</v>
      </c>
      <c r="I95" s="37">
        <f t="shared" si="19"/>
        <v>8</v>
      </c>
      <c r="J95" s="37">
        <v>79</v>
      </c>
      <c r="N95" s="51"/>
      <c r="O95" s="51"/>
      <c r="P95" s="51"/>
      <c r="Q95" s="51"/>
      <c r="R95" s="51"/>
      <c r="S95" s="51"/>
      <c r="T95" s="51"/>
      <c r="U95" s="38"/>
      <c r="V95" s="38"/>
      <c r="W95" s="38"/>
      <c r="X95" s="38"/>
      <c r="Y95" s="38"/>
      <c r="Z95" s="38"/>
      <c r="AA95" s="38"/>
      <c r="AB95" s="38"/>
      <c r="AC95" s="38"/>
      <c r="AD95" s="38"/>
    </row>
    <row r="96" spans="2:30">
      <c r="B96" s="36">
        <v>8405219092306</v>
      </c>
      <c r="C96" s="14" t="str">
        <f t="shared" si="23"/>
        <v>-</v>
      </c>
      <c r="D96" s="37">
        <v>7934</v>
      </c>
      <c r="E96" s="37" t="str">
        <f t="shared" si="17"/>
        <v>-</v>
      </c>
      <c r="F96" s="37">
        <v>34.5</v>
      </c>
      <c r="G96" s="37" t="str">
        <f t="shared" si="18"/>
        <v>-</v>
      </c>
      <c r="H96" s="37">
        <v>40</v>
      </c>
      <c r="I96" s="37">
        <f t="shared" si="19"/>
        <v>8</v>
      </c>
      <c r="J96" s="37">
        <v>79</v>
      </c>
      <c r="N96" s="51"/>
      <c r="O96" s="51"/>
      <c r="P96" s="51"/>
      <c r="Q96" s="51"/>
      <c r="R96" s="42"/>
      <c r="S96" s="51"/>
      <c r="T96" s="51"/>
      <c r="U96" s="43"/>
      <c r="V96" s="38"/>
      <c r="W96" s="38"/>
      <c r="X96" s="38"/>
      <c r="Y96" s="38"/>
      <c r="Z96" s="38"/>
      <c r="AA96" s="38"/>
      <c r="AB96" s="38"/>
      <c r="AC96" s="38"/>
      <c r="AD96" s="38"/>
    </row>
    <row r="97" spans="2:32">
      <c r="B97" s="36">
        <v>8405219092307</v>
      </c>
      <c r="C97" s="14" t="str">
        <f t="shared" si="23"/>
        <v>-</v>
      </c>
      <c r="D97" s="37">
        <v>7936</v>
      </c>
      <c r="E97" s="37">
        <f t="shared" si="17"/>
        <v>0.5</v>
      </c>
      <c r="F97" s="37">
        <v>36.5</v>
      </c>
      <c r="G97" s="37" t="str">
        <f t="shared" si="18"/>
        <v>-</v>
      </c>
      <c r="H97" s="37">
        <v>42</v>
      </c>
      <c r="I97" s="37">
        <f t="shared" si="19"/>
        <v>8</v>
      </c>
      <c r="J97" s="37">
        <v>79</v>
      </c>
      <c r="N97" s="51"/>
      <c r="O97" s="51"/>
      <c r="P97" s="51"/>
      <c r="Q97" s="51"/>
      <c r="R97" s="42"/>
      <c r="S97" s="51"/>
      <c r="T97" s="51"/>
      <c r="U97" s="43"/>
      <c r="V97" s="38"/>
      <c r="W97" s="38"/>
      <c r="X97" s="38"/>
      <c r="Y97" s="38"/>
      <c r="Z97" s="38"/>
      <c r="AA97" s="38"/>
      <c r="AB97" s="38"/>
      <c r="AC97" s="38"/>
      <c r="AD97" s="38"/>
    </row>
    <row r="98" spans="2:32">
      <c r="B98" s="36">
        <v>8405219092308</v>
      </c>
      <c r="C98" s="14">
        <f t="shared" si="23"/>
        <v>11.5</v>
      </c>
      <c r="D98" s="37">
        <v>7938</v>
      </c>
      <c r="E98" s="37">
        <f t="shared" si="17"/>
        <v>2.5</v>
      </c>
      <c r="F98" s="37">
        <v>38.5</v>
      </c>
      <c r="G98" s="37">
        <f t="shared" si="18"/>
        <v>1</v>
      </c>
      <c r="H98" s="37">
        <v>44</v>
      </c>
      <c r="I98" s="37">
        <f t="shared" si="19"/>
        <v>8</v>
      </c>
      <c r="J98" s="37">
        <v>79</v>
      </c>
      <c r="N98" s="51"/>
      <c r="O98" s="51"/>
      <c r="P98" s="51"/>
      <c r="Q98" s="51"/>
      <c r="R98" s="42"/>
      <c r="S98" s="51"/>
      <c r="T98" s="51"/>
      <c r="U98" s="43"/>
      <c r="V98" s="38"/>
      <c r="W98" s="38"/>
      <c r="X98" s="38"/>
      <c r="Y98" s="38"/>
      <c r="Z98" s="38"/>
      <c r="AA98" s="38"/>
      <c r="AB98" s="38"/>
      <c r="AC98" s="38"/>
      <c r="AD98" s="38"/>
    </row>
    <row r="99" spans="2:32">
      <c r="B99" s="36">
        <v>8405219092309</v>
      </c>
      <c r="C99" s="14">
        <f t="shared" si="23"/>
        <v>15.5</v>
      </c>
      <c r="D99" s="37">
        <v>7940</v>
      </c>
      <c r="E99" s="37">
        <f t="shared" si="17"/>
        <v>4.5</v>
      </c>
      <c r="F99" s="37">
        <v>40.5</v>
      </c>
      <c r="G99" s="37">
        <f t="shared" si="18"/>
        <v>3</v>
      </c>
      <c r="H99" s="37">
        <v>46</v>
      </c>
      <c r="I99" s="37">
        <f t="shared" si="19"/>
        <v>8</v>
      </c>
      <c r="J99" s="37">
        <v>79</v>
      </c>
      <c r="N99" s="51"/>
      <c r="O99" s="51"/>
      <c r="P99" s="51"/>
      <c r="Q99" s="51"/>
      <c r="R99" s="42"/>
      <c r="S99" s="51"/>
      <c r="T99" s="51"/>
      <c r="U99" s="43"/>
      <c r="V99" s="38"/>
      <c r="W99" s="38"/>
      <c r="X99" s="38"/>
      <c r="Y99" s="38"/>
      <c r="Z99" s="38"/>
      <c r="AA99" s="38"/>
      <c r="AB99" s="38"/>
      <c r="AC99" s="38"/>
      <c r="AD99" s="38"/>
      <c r="AE99" s="38"/>
      <c r="AF99" s="38"/>
    </row>
    <row r="100" spans="2:32">
      <c r="B100" s="36">
        <v>8405219092310</v>
      </c>
      <c r="C100" s="14">
        <f t="shared" si="23"/>
        <v>19.5</v>
      </c>
      <c r="D100" s="37">
        <v>7942</v>
      </c>
      <c r="E100" s="37">
        <f t="shared" si="17"/>
        <v>6.5</v>
      </c>
      <c r="F100" s="37">
        <v>42.5</v>
      </c>
      <c r="G100" s="37">
        <f t="shared" si="18"/>
        <v>5</v>
      </c>
      <c r="H100" s="37">
        <v>48</v>
      </c>
      <c r="I100" s="37">
        <f t="shared" si="19"/>
        <v>8</v>
      </c>
      <c r="J100" s="37">
        <v>79</v>
      </c>
      <c r="N100" s="51"/>
      <c r="O100" s="51"/>
      <c r="P100" s="51"/>
      <c r="Q100" s="51"/>
      <c r="R100" s="42"/>
      <c r="S100" s="51"/>
      <c r="T100" s="51"/>
      <c r="U100" s="43"/>
      <c r="V100" s="38"/>
      <c r="W100" s="38"/>
      <c r="X100" s="38"/>
      <c r="Y100" s="38"/>
      <c r="Z100" s="38"/>
      <c r="AA100" s="38"/>
      <c r="AB100" s="38"/>
      <c r="AC100" s="38"/>
      <c r="AD100" s="38"/>
      <c r="AE100" s="38"/>
      <c r="AF100" s="38"/>
    </row>
    <row r="101" spans="2:32">
      <c r="B101" s="36">
        <v>8405219092311</v>
      </c>
      <c r="C101" s="14" t="str">
        <f t="shared" si="23"/>
        <v>-</v>
      </c>
      <c r="D101" s="37">
        <v>5824</v>
      </c>
      <c r="E101" s="37" t="str">
        <f t="shared" ref="E101:E117" si="24">IF(F101&lt;Waist,"-",F101-Waist)</f>
        <v>-</v>
      </c>
      <c r="F101" s="37">
        <v>24.5</v>
      </c>
      <c r="G101" s="37" t="str">
        <f t="shared" ref="G101:G117" si="25">IF(H101&lt;Hips,"-",H101-Hips)</f>
        <v>-</v>
      </c>
      <c r="H101" s="37">
        <v>30</v>
      </c>
      <c r="I101" s="37" t="str">
        <f t="shared" ref="I101:I117" si="26">IF(J101&lt;Height,"-",J101-Height)</f>
        <v>-</v>
      </c>
      <c r="J101" s="37">
        <v>58</v>
      </c>
      <c r="N101" s="51"/>
      <c r="O101" s="51"/>
      <c r="P101" s="51"/>
      <c r="Q101" s="51"/>
      <c r="R101" s="42"/>
      <c r="S101" s="51"/>
      <c r="T101" s="51"/>
      <c r="U101" s="43"/>
      <c r="V101" s="38"/>
      <c r="W101" s="38"/>
      <c r="X101" s="38"/>
      <c r="Y101" s="38"/>
      <c r="Z101" s="38"/>
      <c r="AA101" s="38"/>
      <c r="AB101" s="38"/>
      <c r="AC101" s="38"/>
      <c r="AD101" s="38"/>
      <c r="AE101" s="38"/>
      <c r="AF101" s="38"/>
    </row>
    <row r="102" spans="2:32">
      <c r="B102" s="36">
        <v>8405219092312</v>
      </c>
      <c r="C102" s="14" t="str">
        <f t="shared" si="23"/>
        <v>-</v>
      </c>
      <c r="D102" s="37">
        <v>5826</v>
      </c>
      <c r="E102" s="37" t="str">
        <f t="shared" si="24"/>
        <v>-</v>
      </c>
      <c r="F102" s="37">
        <v>26.5</v>
      </c>
      <c r="G102" s="37" t="str">
        <f t="shared" si="25"/>
        <v>-</v>
      </c>
      <c r="H102" s="37">
        <v>32</v>
      </c>
      <c r="I102" s="37" t="str">
        <f t="shared" si="26"/>
        <v>-</v>
      </c>
      <c r="J102" s="37">
        <v>58</v>
      </c>
      <c r="N102" s="51"/>
      <c r="O102" s="51"/>
      <c r="P102" s="51"/>
      <c r="Q102" s="51"/>
      <c r="R102" s="42"/>
      <c r="S102" s="51"/>
      <c r="T102" s="51"/>
      <c r="U102" s="43"/>
      <c r="V102" s="38"/>
      <c r="W102" s="38"/>
      <c r="X102" s="38"/>
      <c r="Y102" s="38"/>
      <c r="Z102" s="38"/>
      <c r="AA102" s="38"/>
      <c r="AB102" s="38"/>
      <c r="AC102" s="38"/>
      <c r="AD102" s="38"/>
      <c r="AE102" s="38"/>
      <c r="AF102" s="38"/>
    </row>
    <row r="103" spans="2:32">
      <c r="B103" s="36">
        <v>8405219092313</v>
      </c>
      <c r="C103" s="14" t="str">
        <f t="shared" si="23"/>
        <v>-</v>
      </c>
      <c r="D103" s="37">
        <v>5827</v>
      </c>
      <c r="E103" s="37" t="str">
        <f t="shared" si="24"/>
        <v>-</v>
      </c>
      <c r="F103" s="37">
        <v>27.5</v>
      </c>
      <c r="G103" s="37" t="str">
        <f t="shared" si="25"/>
        <v>-</v>
      </c>
      <c r="H103" s="37">
        <v>33</v>
      </c>
      <c r="I103" s="37" t="str">
        <f t="shared" si="26"/>
        <v>-</v>
      </c>
      <c r="J103" s="37">
        <v>58</v>
      </c>
      <c r="N103" s="51"/>
      <c r="O103" s="51"/>
      <c r="P103" s="51"/>
      <c r="Q103" s="51"/>
      <c r="R103" s="42"/>
      <c r="S103" s="51"/>
      <c r="T103" s="51"/>
      <c r="U103" s="43"/>
      <c r="V103" s="38"/>
      <c r="W103" s="38"/>
      <c r="X103" s="38"/>
      <c r="Y103" s="38"/>
      <c r="Z103" s="38"/>
      <c r="AA103" s="38"/>
      <c r="AB103" s="38"/>
      <c r="AC103" s="38"/>
      <c r="AD103" s="38"/>
      <c r="AE103" s="38"/>
      <c r="AF103" s="38"/>
    </row>
    <row r="104" spans="2:32">
      <c r="B104" s="36">
        <v>8405219092314</v>
      </c>
      <c r="C104" s="14" t="str">
        <f t="shared" si="23"/>
        <v>-</v>
      </c>
      <c r="D104" s="37">
        <v>6126</v>
      </c>
      <c r="E104" s="37" t="str">
        <f t="shared" si="24"/>
        <v>-</v>
      </c>
      <c r="F104" s="37">
        <v>26.5</v>
      </c>
      <c r="G104" s="37" t="str">
        <f t="shared" si="25"/>
        <v>-</v>
      </c>
      <c r="H104" s="37">
        <v>32</v>
      </c>
      <c r="I104" s="37" t="str">
        <f t="shared" si="26"/>
        <v>-</v>
      </c>
      <c r="J104" s="37">
        <v>61</v>
      </c>
      <c r="N104" s="51"/>
      <c r="O104" s="51"/>
      <c r="P104" s="51"/>
      <c r="Q104" s="51"/>
      <c r="R104" s="42"/>
      <c r="S104" s="51"/>
      <c r="T104" s="51"/>
      <c r="U104" s="43"/>
      <c r="V104" s="38"/>
      <c r="W104" s="38"/>
      <c r="X104" s="38"/>
      <c r="Y104" s="38"/>
      <c r="Z104" s="38"/>
      <c r="AA104" s="38"/>
      <c r="AB104" s="38"/>
      <c r="AC104" s="38"/>
      <c r="AD104" s="38"/>
      <c r="AE104" s="38"/>
      <c r="AF104" s="38"/>
    </row>
    <row r="105" spans="2:32">
      <c r="B105" s="36">
        <v>8405219092315</v>
      </c>
      <c r="C105" s="14" t="str">
        <f t="shared" si="23"/>
        <v>-</v>
      </c>
      <c r="D105" s="37">
        <v>6127</v>
      </c>
      <c r="E105" s="37" t="str">
        <f t="shared" si="24"/>
        <v>-</v>
      </c>
      <c r="F105" s="37">
        <v>27.5</v>
      </c>
      <c r="G105" s="37" t="str">
        <f t="shared" si="25"/>
        <v>-</v>
      </c>
      <c r="H105" s="37">
        <v>33</v>
      </c>
      <c r="I105" s="37" t="str">
        <f t="shared" si="26"/>
        <v>-</v>
      </c>
      <c r="J105" s="37">
        <v>61</v>
      </c>
      <c r="N105" s="51"/>
      <c r="O105" s="51"/>
      <c r="P105" s="51"/>
      <c r="Q105" s="51"/>
      <c r="R105" s="42"/>
      <c r="S105" s="51"/>
      <c r="T105" s="51"/>
      <c r="U105" s="43"/>
      <c r="V105" s="38"/>
      <c r="W105" s="38"/>
      <c r="X105" s="38"/>
      <c r="Y105" s="38"/>
      <c r="Z105" s="38"/>
      <c r="AA105" s="38"/>
      <c r="AB105" s="38"/>
      <c r="AC105" s="38"/>
      <c r="AD105" s="38"/>
      <c r="AE105" s="38"/>
      <c r="AF105" s="38"/>
    </row>
    <row r="106" spans="2:32">
      <c r="B106" s="36">
        <v>8405219092316</v>
      </c>
      <c r="C106" s="14" t="str">
        <f t="shared" si="23"/>
        <v>-</v>
      </c>
      <c r="D106" s="37">
        <v>6128</v>
      </c>
      <c r="E106" s="37" t="str">
        <f t="shared" si="24"/>
        <v>-</v>
      </c>
      <c r="F106" s="37">
        <v>28.5</v>
      </c>
      <c r="G106" s="37" t="str">
        <f t="shared" si="25"/>
        <v>-</v>
      </c>
      <c r="H106" s="37">
        <v>34</v>
      </c>
      <c r="I106" s="37" t="str">
        <f t="shared" si="26"/>
        <v>-</v>
      </c>
      <c r="J106" s="37">
        <v>61</v>
      </c>
      <c r="N106" s="51"/>
      <c r="O106" s="51"/>
      <c r="P106" s="51"/>
      <c r="Q106" s="51"/>
      <c r="S106" s="51"/>
      <c r="T106" s="51"/>
      <c r="U106" s="38"/>
      <c r="V106" s="38"/>
      <c r="W106" s="38"/>
      <c r="X106" s="38"/>
      <c r="Y106" s="38"/>
      <c r="Z106" s="38"/>
      <c r="AA106" s="38"/>
      <c r="AB106" s="38"/>
      <c r="AC106" s="38"/>
      <c r="AD106" s="38"/>
      <c r="AE106" s="38"/>
      <c r="AF106" s="38"/>
    </row>
    <row r="107" spans="2:32">
      <c r="B107" s="36">
        <v>8405219092317</v>
      </c>
      <c r="C107" s="14" t="str">
        <f t="shared" si="23"/>
        <v>-</v>
      </c>
      <c r="D107" s="37">
        <v>6129</v>
      </c>
      <c r="E107" s="37" t="str">
        <f t="shared" si="24"/>
        <v>-</v>
      </c>
      <c r="F107" s="37">
        <v>29.5</v>
      </c>
      <c r="G107" s="37" t="str">
        <f t="shared" si="25"/>
        <v>-</v>
      </c>
      <c r="H107" s="37">
        <v>35</v>
      </c>
      <c r="I107" s="37" t="str">
        <f t="shared" si="26"/>
        <v>-</v>
      </c>
      <c r="J107" s="37">
        <v>61</v>
      </c>
      <c r="N107" s="51"/>
      <c r="O107" s="51"/>
      <c r="P107" s="51"/>
      <c r="Q107" s="51"/>
      <c r="R107" s="51"/>
      <c r="S107" s="51"/>
      <c r="T107" s="51"/>
      <c r="U107" s="38"/>
      <c r="V107" s="38"/>
      <c r="W107" s="38"/>
      <c r="X107" s="38"/>
      <c r="Y107" s="38"/>
      <c r="Z107" s="38"/>
      <c r="AA107" s="38"/>
      <c r="AB107" s="38"/>
      <c r="AC107" s="38"/>
      <c r="AD107" s="38"/>
      <c r="AE107" s="38"/>
      <c r="AF107" s="38"/>
    </row>
    <row r="108" spans="2:32">
      <c r="B108" s="36">
        <v>8405219092318</v>
      </c>
      <c r="C108" s="14" t="str">
        <f t="shared" si="23"/>
        <v>-</v>
      </c>
      <c r="D108" s="37">
        <v>6131</v>
      </c>
      <c r="E108" s="37" t="str">
        <f t="shared" si="24"/>
        <v>-</v>
      </c>
      <c r="F108" s="37">
        <v>31.5</v>
      </c>
      <c r="G108" s="37" t="str">
        <f t="shared" si="25"/>
        <v>-</v>
      </c>
      <c r="H108" s="37">
        <v>37</v>
      </c>
      <c r="I108" s="37" t="str">
        <f t="shared" si="26"/>
        <v>-</v>
      </c>
      <c r="J108" s="37">
        <v>61</v>
      </c>
      <c r="N108" s="51"/>
      <c r="O108" s="51"/>
      <c r="P108" s="51"/>
      <c r="Q108" s="51"/>
      <c r="R108" s="51"/>
      <c r="S108" s="51"/>
      <c r="T108" s="51"/>
      <c r="U108" s="38"/>
      <c r="V108" s="38"/>
      <c r="W108" s="38"/>
      <c r="X108" s="38"/>
      <c r="Y108" s="38"/>
      <c r="Z108" s="38"/>
      <c r="AA108" s="38"/>
      <c r="AB108" s="38"/>
      <c r="AC108" s="38"/>
      <c r="AD108" s="38"/>
      <c r="AE108" s="38"/>
      <c r="AF108" s="38"/>
    </row>
    <row r="109" spans="2:32">
      <c r="B109" s="36">
        <v>8405219092319</v>
      </c>
      <c r="C109" s="14" t="str">
        <f t="shared" si="23"/>
        <v>-</v>
      </c>
      <c r="D109" s="37">
        <v>6427</v>
      </c>
      <c r="E109" s="37" t="str">
        <f t="shared" si="24"/>
        <v>-</v>
      </c>
      <c r="F109" s="37">
        <v>27.5</v>
      </c>
      <c r="G109" s="37" t="str">
        <f t="shared" si="25"/>
        <v>-</v>
      </c>
      <c r="H109" s="37">
        <v>33</v>
      </c>
      <c r="I109" s="37" t="str">
        <f t="shared" si="26"/>
        <v>-</v>
      </c>
      <c r="J109" s="37">
        <v>64</v>
      </c>
      <c r="N109" s="51"/>
      <c r="O109" s="51"/>
      <c r="P109" s="51"/>
      <c r="Q109" s="51"/>
      <c r="R109" s="51"/>
      <c r="S109" s="51"/>
      <c r="T109" s="51"/>
      <c r="U109" s="38"/>
      <c r="V109" s="38"/>
      <c r="W109" s="38"/>
      <c r="X109" s="38"/>
      <c r="Y109" s="38"/>
      <c r="Z109" s="38"/>
      <c r="AA109" s="38"/>
      <c r="AB109" s="38"/>
      <c r="AC109" s="38"/>
      <c r="AD109" s="38"/>
      <c r="AE109" s="38"/>
      <c r="AF109" s="38"/>
    </row>
    <row r="110" spans="2:32">
      <c r="B110" s="36">
        <v>8405219092320</v>
      </c>
      <c r="C110" s="14" t="str">
        <f t="shared" si="23"/>
        <v>-</v>
      </c>
      <c r="D110" s="37">
        <v>6428</v>
      </c>
      <c r="E110" s="37" t="str">
        <f t="shared" si="24"/>
        <v>-</v>
      </c>
      <c r="F110" s="37">
        <v>28.5</v>
      </c>
      <c r="G110" s="37" t="str">
        <f t="shared" si="25"/>
        <v>-</v>
      </c>
      <c r="H110" s="37">
        <v>34</v>
      </c>
      <c r="I110" s="37" t="str">
        <f t="shared" si="26"/>
        <v>-</v>
      </c>
      <c r="J110" s="37">
        <v>64</v>
      </c>
      <c r="N110" s="51"/>
      <c r="O110" s="51"/>
      <c r="P110" s="51"/>
      <c r="Q110" s="51"/>
      <c r="R110" s="51"/>
      <c r="S110" s="51"/>
      <c r="T110" s="51"/>
      <c r="U110" s="38"/>
      <c r="V110" s="38"/>
      <c r="W110" s="38"/>
      <c r="X110" s="38"/>
      <c r="Y110" s="38"/>
      <c r="Z110" s="38"/>
      <c r="AA110" s="38"/>
      <c r="AB110" s="38"/>
      <c r="AC110" s="38"/>
      <c r="AD110" s="38"/>
      <c r="AE110" s="38"/>
      <c r="AF110" s="38"/>
    </row>
    <row r="111" spans="2:32">
      <c r="B111" s="36">
        <v>8405219092321</v>
      </c>
      <c r="C111" s="14" t="str">
        <f t="shared" si="23"/>
        <v>-</v>
      </c>
      <c r="D111" s="37">
        <v>6429</v>
      </c>
      <c r="E111" s="37" t="str">
        <f t="shared" si="24"/>
        <v>-</v>
      </c>
      <c r="F111" s="37">
        <v>29.5</v>
      </c>
      <c r="G111" s="37" t="str">
        <f t="shared" si="25"/>
        <v>-</v>
      </c>
      <c r="H111" s="37">
        <v>35</v>
      </c>
      <c r="I111" s="37" t="str">
        <f t="shared" si="26"/>
        <v>-</v>
      </c>
      <c r="J111" s="37">
        <v>64</v>
      </c>
      <c r="N111" s="51"/>
      <c r="O111" s="51"/>
      <c r="P111" s="51"/>
      <c r="Q111" s="51"/>
      <c r="R111" s="51"/>
      <c r="S111" s="51"/>
      <c r="T111" s="51"/>
      <c r="U111" s="38"/>
      <c r="V111" s="38"/>
      <c r="W111" s="38"/>
      <c r="X111" s="38"/>
      <c r="Y111" s="38"/>
      <c r="Z111" s="38"/>
      <c r="AA111" s="38"/>
      <c r="AB111" s="38"/>
      <c r="AC111" s="38"/>
      <c r="AD111" s="38"/>
      <c r="AE111" s="38"/>
      <c r="AF111" s="38"/>
    </row>
    <row r="112" spans="2:32">
      <c r="B112" s="36">
        <v>8405219092322</v>
      </c>
      <c r="C112" s="14" t="str">
        <f t="shared" si="23"/>
        <v>-</v>
      </c>
      <c r="D112" s="37">
        <v>6431</v>
      </c>
      <c r="E112" s="37" t="str">
        <f t="shared" si="24"/>
        <v>-</v>
      </c>
      <c r="F112" s="37">
        <v>31.5</v>
      </c>
      <c r="G112" s="37" t="str">
        <f t="shared" si="25"/>
        <v>-</v>
      </c>
      <c r="H112" s="37">
        <v>37</v>
      </c>
      <c r="I112" s="37" t="str">
        <f t="shared" si="26"/>
        <v>-</v>
      </c>
      <c r="J112" s="37">
        <v>64</v>
      </c>
      <c r="T112" s="51"/>
      <c r="U112" s="38"/>
      <c r="V112" s="38"/>
      <c r="W112" s="38"/>
      <c r="X112" s="38"/>
      <c r="Y112" s="38"/>
      <c r="Z112" s="38"/>
      <c r="AA112" s="38"/>
      <c r="AB112" s="38"/>
      <c r="AC112" s="38"/>
      <c r="AD112" s="38"/>
      <c r="AE112" s="38"/>
      <c r="AF112" s="38"/>
    </row>
    <row r="113" spans="2:32">
      <c r="B113" s="36">
        <v>8405219092323</v>
      </c>
      <c r="C113" s="14" t="str">
        <f t="shared" si="23"/>
        <v>-</v>
      </c>
      <c r="D113" s="37">
        <v>6433</v>
      </c>
      <c r="E113" s="37" t="str">
        <f t="shared" si="24"/>
        <v>-</v>
      </c>
      <c r="F113" s="37">
        <v>33.5</v>
      </c>
      <c r="G113" s="37" t="str">
        <f t="shared" si="25"/>
        <v>-</v>
      </c>
      <c r="H113" s="37">
        <v>39</v>
      </c>
      <c r="I113" s="37" t="str">
        <f t="shared" si="26"/>
        <v>-</v>
      </c>
      <c r="J113" s="37">
        <v>64</v>
      </c>
      <c r="T113" s="51"/>
      <c r="U113" s="38"/>
      <c r="V113" s="38"/>
      <c r="W113" s="38"/>
      <c r="X113" s="38"/>
      <c r="Y113" s="38"/>
      <c r="Z113" s="38"/>
      <c r="AA113" s="38"/>
      <c r="AB113" s="38"/>
      <c r="AC113" s="38"/>
      <c r="AD113" s="38"/>
      <c r="AE113" s="38"/>
      <c r="AF113" s="38"/>
    </row>
    <row r="114" spans="2:32">
      <c r="B114" s="36">
        <v>8405219092324</v>
      </c>
      <c r="C114" s="14" t="str">
        <f t="shared" si="23"/>
        <v>-</v>
      </c>
      <c r="D114" s="37">
        <v>6728</v>
      </c>
      <c r="E114" s="37" t="str">
        <f t="shared" si="24"/>
        <v>-</v>
      </c>
      <c r="F114" s="37">
        <v>28.5</v>
      </c>
      <c r="G114" s="37" t="str">
        <f t="shared" si="25"/>
        <v>-</v>
      </c>
      <c r="H114" s="37">
        <v>34</v>
      </c>
      <c r="I114" s="37" t="str">
        <f t="shared" si="26"/>
        <v>-</v>
      </c>
      <c r="J114" s="37">
        <v>67</v>
      </c>
      <c r="T114" s="51"/>
      <c r="U114" s="38"/>
      <c r="V114" s="38"/>
      <c r="W114" s="38"/>
      <c r="X114" s="38"/>
      <c r="Y114" s="38"/>
      <c r="Z114" s="38"/>
      <c r="AA114" s="38"/>
      <c r="AB114" s="38"/>
      <c r="AC114" s="38"/>
      <c r="AD114" s="38"/>
      <c r="AE114" s="38"/>
      <c r="AF114" s="38"/>
    </row>
    <row r="115" spans="2:32">
      <c r="B115" s="36">
        <v>8405219092325</v>
      </c>
      <c r="C115" s="14" t="str">
        <f t="shared" si="23"/>
        <v>-</v>
      </c>
      <c r="D115" s="37">
        <v>6729</v>
      </c>
      <c r="E115" s="37" t="str">
        <f t="shared" si="24"/>
        <v>-</v>
      </c>
      <c r="F115" s="37">
        <v>29.5</v>
      </c>
      <c r="G115" s="37" t="str">
        <f t="shared" si="25"/>
        <v>-</v>
      </c>
      <c r="H115" s="37">
        <v>35</v>
      </c>
      <c r="I115" s="37" t="str">
        <f t="shared" si="26"/>
        <v>-</v>
      </c>
      <c r="J115" s="37">
        <v>67</v>
      </c>
      <c r="T115" s="51"/>
      <c r="U115" s="38"/>
      <c r="V115" s="38"/>
      <c r="W115" s="38"/>
      <c r="X115" s="38"/>
      <c r="Y115" s="38"/>
      <c r="Z115" s="38"/>
      <c r="AA115" s="38"/>
      <c r="AB115" s="38"/>
      <c r="AC115" s="38"/>
      <c r="AD115" s="38"/>
      <c r="AE115" s="38"/>
      <c r="AF115" s="38"/>
    </row>
    <row r="116" spans="2:32">
      <c r="B116" s="36">
        <v>8405219092326</v>
      </c>
      <c r="C116" s="14" t="str">
        <f t="shared" si="23"/>
        <v>-</v>
      </c>
      <c r="D116" s="37">
        <v>6731</v>
      </c>
      <c r="E116" s="37" t="str">
        <f t="shared" si="24"/>
        <v>-</v>
      </c>
      <c r="F116" s="37">
        <v>31.5</v>
      </c>
      <c r="G116" s="37" t="str">
        <f t="shared" si="25"/>
        <v>-</v>
      </c>
      <c r="H116" s="37">
        <v>37</v>
      </c>
      <c r="I116" s="37" t="str">
        <f t="shared" si="26"/>
        <v>-</v>
      </c>
      <c r="J116" s="37">
        <v>67</v>
      </c>
      <c r="T116" s="51"/>
      <c r="U116" s="38"/>
      <c r="V116" s="38"/>
      <c r="W116" s="38"/>
      <c r="X116" s="38"/>
      <c r="Y116" s="38"/>
      <c r="Z116" s="38"/>
      <c r="AA116" s="38"/>
      <c r="AB116" s="38"/>
      <c r="AC116" s="38"/>
      <c r="AD116" s="38"/>
      <c r="AE116" s="38"/>
      <c r="AF116" s="38"/>
    </row>
    <row r="117" spans="2:32">
      <c r="B117" s="36">
        <v>8405219092327</v>
      </c>
      <c r="C117" s="14" t="str">
        <f t="shared" si="23"/>
        <v>-</v>
      </c>
      <c r="D117" s="37">
        <v>6733</v>
      </c>
      <c r="E117" s="37" t="str">
        <f t="shared" si="24"/>
        <v>-</v>
      </c>
      <c r="F117" s="37">
        <v>33.5</v>
      </c>
      <c r="G117" s="37" t="str">
        <f t="shared" si="25"/>
        <v>-</v>
      </c>
      <c r="H117" s="37">
        <v>39</v>
      </c>
      <c r="I117" s="37" t="str">
        <f t="shared" si="26"/>
        <v>-</v>
      </c>
      <c r="J117" s="37">
        <v>67</v>
      </c>
      <c r="T117" s="51"/>
      <c r="U117" s="38"/>
      <c r="V117" s="38"/>
      <c r="W117" s="38"/>
      <c r="X117" s="38"/>
      <c r="Y117" s="38"/>
      <c r="Z117" s="38"/>
      <c r="AA117" s="38"/>
      <c r="AB117" s="38"/>
      <c r="AC117" s="38"/>
      <c r="AD117" s="38"/>
      <c r="AE117" s="38"/>
      <c r="AF117" s="38"/>
    </row>
    <row r="118" spans="2:32">
      <c r="D118" s="8">
        <f>IFERROR(VLOOKUP(MIN(C6:C117),C6:D117,2,FALSE),"")</f>
        <v>7338</v>
      </c>
      <c r="F118" s="8">
        <f>IFERROR(VLOOKUP(MIN(E6:E117),E6:F117,2,FALSE),"")</f>
        <v>36.5</v>
      </c>
      <c r="H118" s="8">
        <f>IFERROR(VLOOKUP(MIN(G6:G117),G6:H117,2,FALSE),"")</f>
        <v>44</v>
      </c>
      <c r="J118" s="8">
        <f>IFERROR(VLOOKUP(MIN(I6:I117),I6:J117,2,FALSE),"")</f>
        <v>73</v>
      </c>
      <c r="T118" s="51"/>
      <c r="U118" s="38"/>
      <c r="V118" s="38"/>
      <c r="W118" s="38"/>
      <c r="X118" s="38"/>
      <c r="Y118" s="38"/>
      <c r="Z118" s="38"/>
      <c r="AA118" s="38"/>
      <c r="AB118" s="38"/>
      <c r="AC118" s="38"/>
      <c r="AD118" s="38"/>
      <c r="AE118" s="38"/>
      <c r="AF118" s="38"/>
    </row>
    <row r="119" spans="2:32">
      <c r="T119" s="51"/>
      <c r="U119" s="38"/>
      <c r="V119" s="38"/>
      <c r="W119" s="38"/>
      <c r="X119" s="38"/>
      <c r="Y119" s="38"/>
      <c r="Z119" s="38"/>
      <c r="AA119" s="38"/>
      <c r="AB119" s="38"/>
      <c r="AC119" s="38"/>
      <c r="AD119" s="38"/>
      <c r="AE119" s="38"/>
      <c r="AF119" s="38"/>
    </row>
    <row r="120" spans="2:32">
      <c r="T120" s="51"/>
      <c r="U120" s="38"/>
      <c r="V120" s="38"/>
      <c r="W120" s="38"/>
      <c r="X120" s="38"/>
      <c r="Y120" s="38"/>
      <c r="Z120" s="38"/>
      <c r="AA120" s="38"/>
      <c r="AB120" s="38"/>
      <c r="AC120" s="38"/>
      <c r="AD120" s="38"/>
      <c r="AE120" s="38"/>
      <c r="AF120" s="38"/>
    </row>
    <row r="121" spans="2:32">
      <c r="T121" s="51"/>
      <c r="U121" s="38"/>
      <c r="V121" s="38"/>
      <c r="W121" s="38"/>
      <c r="X121" s="38"/>
      <c r="Y121" s="38"/>
      <c r="Z121" s="38"/>
      <c r="AA121" s="38"/>
      <c r="AB121" s="38"/>
      <c r="AC121" s="38"/>
      <c r="AD121" s="38"/>
      <c r="AE121" s="38"/>
      <c r="AF121" s="38"/>
    </row>
    <row r="122" spans="2:32">
      <c r="T122" s="51"/>
      <c r="U122" s="38"/>
      <c r="V122" s="38"/>
      <c r="W122" s="38"/>
      <c r="X122" s="38"/>
      <c r="Y122" s="38"/>
      <c r="Z122" s="38"/>
      <c r="AA122" s="38"/>
      <c r="AB122" s="38"/>
      <c r="AC122" s="38"/>
      <c r="AD122" s="38"/>
      <c r="AE122" s="38"/>
      <c r="AF122" s="38"/>
    </row>
    <row r="123" spans="2:32">
      <c r="T123" s="51"/>
      <c r="U123" s="38"/>
      <c r="V123" s="38"/>
      <c r="W123" s="38"/>
      <c r="X123" s="38"/>
      <c r="Y123" s="38"/>
      <c r="Z123" s="38"/>
      <c r="AA123" s="38"/>
      <c r="AB123" s="38"/>
      <c r="AC123" s="38"/>
      <c r="AD123" s="38"/>
      <c r="AE123" s="38"/>
      <c r="AF123" s="38"/>
    </row>
    <row r="124" spans="2:32">
      <c r="T124" s="51"/>
      <c r="U124" s="38"/>
      <c r="V124" s="38"/>
      <c r="W124" s="38"/>
      <c r="X124" s="38"/>
      <c r="Y124" s="38"/>
      <c r="Z124" s="38"/>
      <c r="AA124" s="38"/>
      <c r="AB124" s="38"/>
      <c r="AC124" s="38"/>
      <c r="AD124" s="38"/>
      <c r="AE124" s="38"/>
      <c r="AF124" s="38"/>
    </row>
    <row r="125" spans="2:32">
      <c r="T125" s="51"/>
      <c r="U125" s="38"/>
      <c r="V125" s="38"/>
      <c r="W125" s="38"/>
      <c r="X125" s="38"/>
      <c r="Y125" s="38"/>
      <c r="Z125" s="38"/>
      <c r="AA125" s="38"/>
      <c r="AB125" s="38"/>
      <c r="AC125" s="38"/>
      <c r="AD125" s="38"/>
      <c r="AE125" s="38"/>
      <c r="AF125" s="38"/>
    </row>
  </sheetData>
  <sheetProtection sheet="1" objects="1" scenarios="1" selectLockedCells="1"/>
  <mergeCells count="4">
    <mergeCell ref="D4:J4"/>
    <mergeCell ref="B2:J2"/>
    <mergeCell ref="L2:T2"/>
    <mergeCell ref="N4:T4"/>
  </mergeCells>
  <conditionalFormatting sqref="P6:P71 R9:R71">
    <cfRule type="cellIs" dxfId="49" priority="16" operator="equal">
      <formula>$P$72</formula>
    </cfRule>
  </conditionalFormatting>
  <conditionalFormatting sqref="T9:T71">
    <cfRule type="cellIs" dxfId="48" priority="15" operator="equal">
      <formula>$T$72</formula>
    </cfRule>
  </conditionalFormatting>
  <conditionalFormatting sqref="R9:R71">
    <cfRule type="cellIs" dxfId="47" priority="14" operator="equal">
      <formula>$R$72</formula>
    </cfRule>
  </conditionalFormatting>
  <conditionalFormatting sqref="N6:N71">
    <cfRule type="cellIs" dxfId="46" priority="12" operator="equal">
      <formula>$N$72</formula>
    </cfRule>
  </conditionalFormatting>
  <conditionalFormatting sqref="F5:F117">
    <cfRule type="cellIs" dxfId="45" priority="8" operator="equal">
      <formula>$F$118</formula>
    </cfRule>
  </conditionalFormatting>
  <conditionalFormatting sqref="H5:H117">
    <cfRule type="cellIs" dxfId="44" priority="9" operator="equal">
      <formula>$H$118</formula>
    </cfRule>
  </conditionalFormatting>
  <conditionalFormatting sqref="J5:J117">
    <cfRule type="cellIs" dxfId="43" priority="10" operator="equal">
      <formula>$J$118</formula>
    </cfRule>
  </conditionalFormatting>
  <conditionalFormatting sqref="D5:D117">
    <cfRule type="cellIs" dxfId="42" priority="11" operator="equal">
      <formula>$D$118</formula>
    </cfRule>
  </conditionalFormatting>
  <conditionalFormatting sqref="P5 R5">
    <cfRule type="cellIs" dxfId="41" priority="7" operator="equal">
      <formula>$P$72</formula>
    </cfRule>
  </conditionalFormatting>
  <conditionalFormatting sqref="T5">
    <cfRule type="cellIs" dxfId="40" priority="6" operator="equal">
      <formula>$T$72</formula>
    </cfRule>
  </conditionalFormatting>
  <conditionalFormatting sqref="R5">
    <cfRule type="cellIs" dxfId="39" priority="5" operator="equal">
      <formula>$R$72</formula>
    </cfRule>
  </conditionalFormatting>
  <conditionalFormatting sqref="N5">
    <cfRule type="cellIs" dxfId="38" priority="4" operator="equal">
      <formula>$N$72</formula>
    </cfRule>
  </conditionalFormatting>
  <conditionalFormatting sqref="R6:R8">
    <cfRule type="cellIs" dxfId="37" priority="3" operator="equal">
      <formula>$T$72</formula>
    </cfRule>
  </conditionalFormatting>
  <conditionalFormatting sqref="T6:T8">
    <cfRule type="cellIs" dxfId="36" priority="2" operator="equal">
      <formula>$P$72</formula>
    </cfRule>
  </conditionalFormatting>
  <conditionalFormatting sqref="T6:T8">
    <cfRule type="cellIs" dxfId="35" priority="1" operator="equal">
      <formula>$R$72</formula>
    </cfRule>
  </conditionalFormatting>
  <pageMargins left="0.7" right="0.7" top="0.58333333333333337" bottom="0.75" header="0.3" footer="0.3"/>
  <pageSetup scale="91" fitToHeight="3" orientation="landscape" r:id="rId1"/>
  <headerFooter>
    <oddHeader>&amp;C&amp;A</oddHeader>
  </headerFooter>
  <rowBreaks count="2" manualBreakCount="2">
    <brk id="39" min="1" max="19" man="1"/>
    <brk id="79" min="1" max="19" man="1"/>
  </rowBreaks>
</worksheet>
</file>

<file path=xl/worksheets/sheet5.xml><?xml version="1.0" encoding="utf-8"?>
<worksheet xmlns="http://schemas.openxmlformats.org/spreadsheetml/2006/main" xmlns:r="http://schemas.openxmlformats.org/officeDocument/2006/relationships">
  <sheetPr>
    <pageSetUpPr fitToPage="1"/>
  </sheetPr>
  <dimension ref="B2:AE63"/>
  <sheetViews>
    <sheetView showGridLines="0" showRowColHeaders="0" tabSelected="1" showRuler="0" zoomScaleNormal="100" zoomScalePageLayoutView="85" workbookViewId="0">
      <selection activeCell="X52" sqref="X52"/>
    </sheetView>
  </sheetViews>
  <sheetFormatPr defaultRowHeight="15"/>
  <cols>
    <col min="1" max="1" width="3.28515625" customWidth="1"/>
    <col min="2" max="2" width="18.5703125" style="1" customWidth="1"/>
    <col min="3" max="3" width="3.7109375" style="1" hidden="1" customWidth="1"/>
    <col min="4" max="4" width="10.7109375" style="2" bestFit="1" customWidth="1"/>
    <col min="5" max="5" width="3.7109375" style="2" hidden="1" customWidth="1"/>
    <col min="6" max="6" width="9.140625" style="2"/>
    <col min="7" max="7" width="2.7109375" style="2" hidden="1" customWidth="1"/>
    <col min="8" max="8" width="9.140625" style="2"/>
    <col min="9" max="9" width="4.7109375" style="2" hidden="1" customWidth="1"/>
    <col min="10" max="10" width="9.140625" style="2"/>
    <col min="12" max="12" width="18.5703125" style="1" customWidth="1"/>
    <col min="13" max="13" width="5.5703125" style="34" hidden="1" customWidth="1"/>
    <col min="14" max="14" width="9.140625" style="2"/>
    <col min="15" max="15" width="3.7109375" style="2" hidden="1" customWidth="1"/>
    <col min="16" max="16" width="9.140625" style="2"/>
    <col min="17" max="17" width="2.7109375" style="2" hidden="1" customWidth="1"/>
    <col min="18" max="18" width="9.140625" style="2"/>
    <col min="19" max="19" width="2.7109375" hidden="1" customWidth="1"/>
    <col min="22" max="22" width="17.7109375" bestFit="1" customWidth="1"/>
    <col min="23" max="23" width="7.7109375" hidden="1" customWidth="1"/>
    <col min="24" max="24" width="9" bestFit="1" customWidth="1"/>
    <col min="25" max="25" width="9" hidden="1" customWidth="1"/>
    <col min="26" max="26" width="9" bestFit="1" customWidth="1"/>
    <col min="27" max="27" width="9" hidden="1" customWidth="1"/>
    <col min="28" max="28" width="9" bestFit="1" customWidth="1"/>
  </cols>
  <sheetData>
    <row r="2" spans="2:28">
      <c r="B2" s="103" t="s">
        <v>378</v>
      </c>
      <c r="C2" s="103"/>
      <c r="D2" s="103"/>
      <c r="E2" s="103"/>
      <c r="F2" s="103"/>
      <c r="G2" s="103"/>
      <c r="H2" s="103"/>
      <c r="I2" s="103"/>
      <c r="J2" s="103"/>
      <c r="L2" s="103" t="s">
        <v>430</v>
      </c>
      <c r="M2" s="103"/>
      <c r="N2" s="103"/>
      <c r="O2" s="103"/>
      <c r="P2" s="103"/>
      <c r="Q2" s="103"/>
      <c r="R2" s="103"/>
      <c r="V2" s="103" t="s">
        <v>431</v>
      </c>
      <c r="W2" s="103"/>
      <c r="X2" s="103"/>
      <c r="Y2" s="103"/>
      <c r="Z2" s="103"/>
      <c r="AA2" s="103"/>
      <c r="AB2" s="103"/>
    </row>
    <row r="3" spans="2:28">
      <c r="B3" s="3" t="s">
        <v>0</v>
      </c>
      <c r="C3" s="12"/>
      <c r="D3" s="4" t="s">
        <v>1</v>
      </c>
      <c r="E3" s="4"/>
      <c r="F3" s="4" t="s">
        <v>2</v>
      </c>
      <c r="G3" s="4"/>
      <c r="H3" s="4" t="s">
        <v>3</v>
      </c>
      <c r="I3" s="4"/>
      <c r="J3" s="4" t="s">
        <v>4</v>
      </c>
      <c r="L3" s="62" t="s">
        <v>0</v>
      </c>
      <c r="M3" s="62"/>
      <c r="N3" s="63" t="s">
        <v>1</v>
      </c>
      <c r="O3" s="63"/>
      <c r="P3" s="63" t="s">
        <v>2</v>
      </c>
      <c r="Q3" s="63"/>
      <c r="R3" s="63" t="s">
        <v>3</v>
      </c>
      <c r="S3" s="63"/>
      <c r="T3" s="63" t="s">
        <v>4</v>
      </c>
      <c r="V3" s="66" t="s">
        <v>0</v>
      </c>
      <c r="W3" s="66"/>
      <c r="X3" s="66" t="s">
        <v>1</v>
      </c>
      <c r="Y3" s="66"/>
      <c r="Z3" s="66" t="s">
        <v>3</v>
      </c>
      <c r="AA3" s="66"/>
      <c r="AB3" s="66" t="s">
        <v>4</v>
      </c>
    </row>
    <row r="4" spans="2:28">
      <c r="B4" s="3">
        <v>8405218991831</v>
      </c>
      <c r="C4" s="36"/>
      <c r="D4" s="104" t="s">
        <v>5</v>
      </c>
      <c r="E4" s="105"/>
      <c r="F4" s="105"/>
      <c r="G4" s="105"/>
      <c r="H4" s="105"/>
      <c r="I4" s="105"/>
      <c r="J4" s="106"/>
      <c r="L4" s="62">
        <v>8410218993391</v>
      </c>
      <c r="M4" s="64"/>
      <c r="N4" s="108" t="s">
        <v>5</v>
      </c>
      <c r="O4" s="108"/>
      <c r="P4" s="108"/>
      <c r="Q4" s="108"/>
      <c r="R4" s="108"/>
      <c r="S4" s="108"/>
      <c r="T4" s="108"/>
      <c r="V4" s="67">
        <v>8405218981661</v>
      </c>
      <c r="W4" s="67"/>
      <c r="X4" s="107" t="s">
        <v>5</v>
      </c>
      <c r="Y4" s="107"/>
      <c r="Z4" s="107"/>
      <c r="AA4" s="107"/>
      <c r="AB4" s="107"/>
    </row>
    <row r="5" spans="2:28" ht="15.75" thickBot="1">
      <c r="B5" s="32"/>
      <c r="C5" s="14">
        <f t="shared" ref="C5:C60" si="0">IF(OR(E5="-",G5="-",I5="-"),"-",E5+G5+I5)</f>
        <v>170</v>
      </c>
      <c r="D5" s="37" t="s">
        <v>228</v>
      </c>
      <c r="E5" s="37">
        <f t="shared" ref="E5:E36" si="1">IF(F5-Neck&lt;0,"-",F5-Neck)</f>
        <v>82</v>
      </c>
      <c r="F5" s="37">
        <v>99</v>
      </c>
      <c r="G5" s="37">
        <f t="shared" ref="G5:G36" si="2">IF(H5-Chest&lt;0,"-",H5-Chest)</f>
        <v>60</v>
      </c>
      <c r="H5" s="37">
        <v>99</v>
      </c>
      <c r="I5" s="37">
        <f t="shared" ref="I5:I36" si="3">IF(J5-Height&lt;0,"-",J5-Height)</f>
        <v>28</v>
      </c>
      <c r="J5" s="37">
        <v>99</v>
      </c>
      <c r="L5" s="62"/>
      <c r="M5" s="64">
        <f t="shared" ref="M5:M56" si="4">IF(OR(O5="-",Q5="-"),"-",O5+Q5)</f>
        <v>142</v>
      </c>
      <c r="N5" s="63" t="s">
        <v>228</v>
      </c>
      <c r="O5" s="63">
        <f t="shared" ref="O5:O36" si="5">IF(P5-Neck&lt;0,"-",P5-Neck)</f>
        <v>82</v>
      </c>
      <c r="P5" s="63">
        <v>99</v>
      </c>
      <c r="Q5" s="63">
        <f t="shared" ref="Q5:Q36" si="6">IF(R5-Chest&lt;0,"-",R5-Chest)</f>
        <v>60</v>
      </c>
      <c r="R5" s="63">
        <v>99</v>
      </c>
      <c r="S5" s="63">
        <f t="shared" ref="S5:S36" si="7">IF(T5-Height&lt;0,"-",T5-Height)</f>
        <v>28</v>
      </c>
      <c r="T5" s="63">
        <v>99</v>
      </c>
      <c r="V5" s="67"/>
      <c r="W5" s="68">
        <f t="shared" ref="W5:W36" si="8">IF(OR(Y5="-",AA5="-"),"-",Y5+AA5)</f>
        <v>88</v>
      </c>
      <c r="X5" s="66" t="s">
        <v>228</v>
      </c>
      <c r="Y5" s="66">
        <f t="shared" ref="Y5:Y36" si="9">IF(Z5-Chest&lt;0,"-",Z5-Chest)</f>
        <v>60</v>
      </c>
      <c r="Z5" s="66">
        <v>99</v>
      </c>
      <c r="AA5" s="66">
        <f t="shared" ref="AA5:AA36" si="10">IF(AB5-Height&lt;0,"-",AB5-Height)</f>
        <v>28</v>
      </c>
      <c r="AB5" s="66">
        <v>99</v>
      </c>
    </row>
    <row r="6" spans="2:28" ht="15.75" thickBot="1">
      <c r="B6" s="36">
        <v>1000210461351</v>
      </c>
      <c r="C6" s="14" t="str">
        <f t="shared" si="0"/>
        <v>-</v>
      </c>
      <c r="D6" s="56" t="s">
        <v>321</v>
      </c>
      <c r="E6" s="37" t="str">
        <f t="shared" si="1"/>
        <v>-</v>
      </c>
      <c r="F6" s="37">
        <v>13.5</v>
      </c>
      <c r="G6" s="37" t="str">
        <f t="shared" si="2"/>
        <v>-</v>
      </c>
      <c r="H6" s="37">
        <v>35</v>
      </c>
      <c r="I6" s="37">
        <f t="shared" si="3"/>
        <v>5</v>
      </c>
      <c r="J6" s="37">
        <v>76</v>
      </c>
      <c r="L6" s="62">
        <v>1000211106546</v>
      </c>
      <c r="M6" s="64">
        <f t="shared" si="4"/>
        <v>7.5</v>
      </c>
      <c r="N6" s="65" t="s">
        <v>379</v>
      </c>
      <c r="O6" s="63">
        <f t="shared" si="5"/>
        <v>0.5</v>
      </c>
      <c r="P6" s="63">
        <v>17.5</v>
      </c>
      <c r="Q6" s="63">
        <f t="shared" si="6"/>
        <v>7</v>
      </c>
      <c r="R6" s="63">
        <v>46</v>
      </c>
      <c r="S6" s="63" t="str">
        <f t="shared" si="7"/>
        <v>-</v>
      </c>
      <c r="T6" s="63">
        <v>68</v>
      </c>
      <c r="V6" s="67">
        <v>1000210214000</v>
      </c>
      <c r="W6" s="68">
        <f t="shared" si="8"/>
        <v>10</v>
      </c>
      <c r="X6" s="72">
        <v>4000</v>
      </c>
      <c r="Y6" s="66">
        <f t="shared" si="9"/>
        <v>1</v>
      </c>
      <c r="Z6" s="72">
        <v>40</v>
      </c>
      <c r="AA6" s="66">
        <f t="shared" si="10"/>
        <v>9</v>
      </c>
      <c r="AB6" s="72">
        <v>80</v>
      </c>
    </row>
    <row r="7" spans="2:28" ht="15.75" thickBot="1">
      <c r="B7" s="36">
        <v>1000210461401</v>
      </c>
      <c r="C7" s="14" t="str">
        <f t="shared" si="0"/>
        <v>-</v>
      </c>
      <c r="D7" s="57" t="s">
        <v>322</v>
      </c>
      <c r="E7" s="37" t="str">
        <f t="shared" si="1"/>
        <v>-</v>
      </c>
      <c r="F7" s="37">
        <v>14</v>
      </c>
      <c r="G7" s="37" t="str">
        <f t="shared" si="2"/>
        <v>-</v>
      </c>
      <c r="H7" s="37">
        <v>37</v>
      </c>
      <c r="I7" s="37">
        <f t="shared" si="3"/>
        <v>9</v>
      </c>
      <c r="J7" s="37">
        <v>80</v>
      </c>
      <c r="L7" s="62">
        <v>1000211106548</v>
      </c>
      <c r="M7" s="64">
        <f t="shared" si="4"/>
        <v>10</v>
      </c>
      <c r="N7" s="65" t="s">
        <v>380</v>
      </c>
      <c r="O7" s="63">
        <f t="shared" si="5"/>
        <v>1</v>
      </c>
      <c r="P7" s="63">
        <v>18</v>
      </c>
      <c r="Q7" s="63">
        <f t="shared" si="6"/>
        <v>9</v>
      </c>
      <c r="R7" s="63">
        <v>48</v>
      </c>
      <c r="S7" s="63" t="str">
        <f t="shared" si="7"/>
        <v>-</v>
      </c>
      <c r="T7" s="63">
        <v>68</v>
      </c>
      <c r="V7" s="67">
        <v>1000210214200</v>
      </c>
      <c r="W7" s="68">
        <f t="shared" si="8"/>
        <v>12</v>
      </c>
      <c r="X7" s="72">
        <v>4200</v>
      </c>
      <c r="Y7" s="66">
        <f t="shared" si="9"/>
        <v>3</v>
      </c>
      <c r="Z7" s="72">
        <v>42</v>
      </c>
      <c r="AA7" s="66">
        <f t="shared" si="10"/>
        <v>9</v>
      </c>
      <c r="AB7" s="72">
        <v>80</v>
      </c>
    </row>
    <row r="8" spans="2:28" ht="15.75" thickBot="1">
      <c r="B8" s="36">
        <v>1000210461451</v>
      </c>
      <c r="C8" s="14" t="str">
        <f t="shared" si="0"/>
        <v>-</v>
      </c>
      <c r="D8" s="56" t="s">
        <v>323</v>
      </c>
      <c r="E8" s="37" t="str">
        <f t="shared" si="1"/>
        <v>-</v>
      </c>
      <c r="F8" s="37">
        <v>14.5</v>
      </c>
      <c r="G8" s="37">
        <f t="shared" si="2"/>
        <v>0</v>
      </c>
      <c r="H8" s="37">
        <v>39</v>
      </c>
      <c r="I8" s="37">
        <f t="shared" si="3"/>
        <v>9</v>
      </c>
      <c r="J8" s="37">
        <v>80</v>
      </c>
      <c r="L8" s="62">
        <v>1000211106550</v>
      </c>
      <c r="M8" s="64">
        <f t="shared" si="4"/>
        <v>12.5</v>
      </c>
      <c r="N8" s="65" t="s">
        <v>381</v>
      </c>
      <c r="O8" s="63">
        <f t="shared" si="5"/>
        <v>1.5</v>
      </c>
      <c r="P8" s="63">
        <v>18.5</v>
      </c>
      <c r="Q8" s="63">
        <f t="shared" si="6"/>
        <v>11</v>
      </c>
      <c r="R8" s="63">
        <v>50</v>
      </c>
      <c r="S8" s="63" t="str">
        <f t="shared" si="7"/>
        <v>-</v>
      </c>
      <c r="T8" s="63">
        <v>68</v>
      </c>
      <c r="V8" s="67">
        <v>1000210214400</v>
      </c>
      <c r="W8" s="68">
        <f t="shared" si="8"/>
        <v>14</v>
      </c>
      <c r="X8" s="72">
        <v>4400</v>
      </c>
      <c r="Y8" s="66">
        <f t="shared" si="9"/>
        <v>5</v>
      </c>
      <c r="Z8" s="72">
        <v>44</v>
      </c>
      <c r="AA8" s="66">
        <f t="shared" si="10"/>
        <v>9</v>
      </c>
      <c r="AB8" s="72">
        <v>80</v>
      </c>
    </row>
    <row r="9" spans="2:28" ht="15.75" thickBot="1">
      <c r="B9" s="36">
        <v>1000210461901</v>
      </c>
      <c r="C9" s="14" t="str">
        <f t="shared" si="0"/>
        <v>-</v>
      </c>
      <c r="D9" s="57" t="s">
        <v>324</v>
      </c>
      <c r="E9" s="37">
        <f t="shared" si="1"/>
        <v>2</v>
      </c>
      <c r="F9" s="37">
        <v>19</v>
      </c>
      <c r="G9" s="37">
        <f t="shared" si="2"/>
        <v>18</v>
      </c>
      <c r="H9" s="37">
        <v>57</v>
      </c>
      <c r="I9" s="37" t="str">
        <f t="shared" si="3"/>
        <v>-</v>
      </c>
      <c r="J9" s="37">
        <v>70</v>
      </c>
      <c r="L9" s="62">
        <v>1000211106552</v>
      </c>
      <c r="M9" s="64">
        <f t="shared" si="4"/>
        <v>15</v>
      </c>
      <c r="N9" s="65" t="s">
        <v>382</v>
      </c>
      <c r="O9" s="63">
        <f t="shared" si="5"/>
        <v>2</v>
      </c>
      <c r="P9" s="63">
        <v>19</v>
      </c>
      <c r="Q9" s="63">
        <f t="shared" si="6"/>
        <v>13</v>
      </c>
      <c r="R9" s="63">
        <v>52</v>
      </c>
      <c r="S9" s="63" t="str">
        <f t="shared" si="7"/>
        <v>-</v>
      </c>
      <c r="T9" s="63">
        <v>68</v>
      </c>
      <c r="V9" s="67">
        <v>1000210214600</v>
      </c>
      <c r="W9" s="68">
        <f t="shared" si="8"/>
        <v>16</v>
      </c>
      <c r="X9" s="72">
        <v>4600</v>
      </c>
      <c r="Y9" s="66">
        <f t="shared" si="9"/>
        <v>7</v>
      </c>
      <c r="Z9" s="72">
        <v>46</v>
      </c>
      <c r="AA9" s="66">
        <f t="shared" si="10"/>
        <v>9</v>
      </c>
      <c r="AB9" s="72">
        <v>80</v>
      </c>
    </row>
    <row r="10" spans="2:28" ht="15.75" thickBot="1">
      <c r="B10" s="36">
        <v>1000210461902</v>
      </c>
      <c r="C10" s="14">
        <f t="shared" si="0"/>
        <v>24</v>
      </c>
      <c r="D10" s="56" t="s">
        <v>325</v>
      </c>
      <c r="E10" s="37">
        <f t="shared" si="1"/>
        <v>2</v>
      </c>
      <c r="F10" s="37">
        <v>19</v>
      </c>
      <c r="G10" s="37">
        <f t="shared" si="2"/>
        <v>18</v>
      </c>
      <c r="H10" s="37">
        <v>57</v>
      </c>
      <c r="I10" s="37">
        <f t="shared" si="3"/>
        <v>4</v>
      </c>
      <c r="J10" s="37">
        <v>75</v>
      </c>
      <c r="L10" s="62">
        <v>1000211106554</v>
      </c>
      <c r="M10" s="64">
        <f t="shared" si="4"/>
        <v>17.5</v>
      </c>
      <c r="N10" s="65" t="s">
        <v>383</v>
      </c>
      <c r="O10" s="63">
        <f t="shared" si="5"/>
        <v>2.5</v>
      </c>
      <c r="P10" s="63">
        <v>19.5</v>
      </c>
      <c r="Q10" s="63">
        <f t="shared" si="6"/>
        <v>15</v>
      </c>
      <c r="R10" s="63">
        <v>54</v>
      </c>
      <c r="S10" s="63" t="str">
        <f t="shared" si="7"/>
        <v>-</v>
      </c>
      <c r="T10" s="63">
        <v>68</v>
      </c>
      <c r="V10" s="67">
        <v>1000210214800</v>
      </c>
      <c r="W10" s="68">
        <f t="shared" si="8"/>
        <v>18</v>
      </c>
      <c r="X10" s="72">
        <v>4800</v>
      </c>
      <c r="Y10" s="66">
        <f t="shared" si="9"/>
        <v>9</v>
      </c>
      <c r="Z10" s="72">
        <v>48</v>
      </c>
      <c r="AA10" s="66">
        <f t="shared" si="10"/>
        <v>9</v>
      </c>
      <c r="AB10" s="72">
        <v>80</v>
      </c>
    </row>
    <row r="11" spans="2:28" ht="15.75" thickBot="1">
      <c r="B11" s="36">
        <v>1000210461903</v>
      </c>
      <c r="C11" s="14">
        <f t="shared" si="0"/>
        <v>31</v>
      </c>
      <c r="D11" s="57" t="s">
        <v>326</v>
      </c>
      <c r="E11" s="37">
        <f t="shared" si="1"/>
        <v>2</v>
      </c>
      <c r="F11" s="37">
        <v>19</v>
      </c>
      <c r="G11" s="37">
        <f t="shared" si="2"/>
        <v>18</v>
      </c>
      <c r="H11" s="37">
        <v>57</v>
      </c>
      <c r="I11" s="37">
        <f t="shared" si="3"/>
        <v>11</v>
      </c>
      <c r="J11" s="37">
        <v>82</v>
      </c>
      <c r="L11" s="62">
        <v>1000211106556</v>
      </c>
      <c r="M11" s="64">
        <f t="shared" si="4"/>
        <v>20</v>
      </c>
      <c r="N11" s="65" t="s">
        <v>384</v>
      </c>
      <c r="O11" s="63">
        <f t="shared" si="5"/>
        <v>3</v>
      </c>
      <c r="P11" s="63">
        <v>20</v>
      </c>
      <c r="Q11" s="63">
        <f t="shared" si="6"/>
        <v>17</v>
      </c>
      <c r="R11" s="63">
        <v>56</v>
      </c>
      <c r="S11" s="63" t="str">
        <f t="shared" si="7"/>
        <v>-</v>
      </c>
      <c r="T11" s="63">
        <v>68</v>
      </c>
      <c r="V11" s="67">
        <v>1000210215000</v>
      </c>
      <c r="W11" s="68">
        <f t="shared" si="8"/>
        <v>20</v>
      </c>
      <c r="X11" s="72">
        <v>5000</v>
      </c>
      <c r="Y11" s="66">
        <f t="shared" si="9"/>
        <v>11</v>
      </c>
      <c r="Z11" s="72">
        <v>50</v>
      </c>
      <c r="AA11" s="66">
        <f t="shared" si="10"/>
        <v>9</v>
      </c>
      <c r="AB11" s="72">
        <v>80</v>
      </c>
    </row>
    <row r="12" spans="2:28" ht="15.75" thickBot="1">
      <c r="B12" s="36">
        <v>1000210461951</v>
      </c>
      <c r="C12" s="14">
        <f t="shared" si="0"/>
        <v>24.5</v>
      </c>
      <c r="D12" s="56" t="s">
        <v>327</v>
      </c>
      <c r="E12" s="37">
        <f t="shared" si="1"/>
        <v>2.5</v>
      </c>
      <c r="F12" s="37">
        <v>19.5</v>
      </c>
      <c r="G12" s="37">
        <f t="shared" si="2"/>
        <v>20</v>
      </c>
      <c r="H12" s="37">
        <v>59</v>
      </c>
      <c r="I12" s="37">
        <f t="shared" si="3"/>
        <v>2</v>
      </c>
      <c r="J12" s="37">
        <v>73</v>
      </c>
      <c r="L12" s="62">
        <v>1000211106558</v>
      </c>
      <c r="M12" s="64">
        <f t="shared" si="4"/>
        <v>22.5</v>
      </c>
      <c r="N12" s="65" t="s">
        <v>385</v>
      </c>
      <c r="O12" s="63">
        <f t="shared" si="5"/>
        <v>3.5</v>
      </c>
      <c r="P12" s="63">
        <v>20.5</v>
      </c>
      <c r="Q12" s="63">
        <f t="shared" si="6"/>
        <v>19</v>
      </c>
      <c r="R12" s="63">
        <v>58</v>
      </c>
      <c r="S12" s="63" t="str">
        <f t="shared" si="7"/>
        <v>-</v>
      </c>
      <c r="T12" s="63">
        <v>68</v>
      </c>
      <c r="V12" s="67">
        <v>1000210215200</v>
      </c>
      <c r="W12" s="68">
        <f t="shared" si="8"/>
        <v>22</v>
      </c>
      <c r="X12" s="72">
        <v>5200</v>
      </c>
      <c r="Y12" s="66">
        <f t="shared" si="9"/>
        <v>13</v>
      </c>
      <c r="Z12" s="72">
        <v>52</v>
      </c>
      <c r="AA12" s="66">
        <f t="shared" si="10"/>
        <v>9</v>
      </c>
      <c r="AB12" s="72">
        <v>80</v>
      </c>
    </row>
    <row r="13" spans="2:28" ht="15.75" thickBot="1">
      <c r="B13" s="36">
        <v>1000210461952</v>
      </c>
      <c r="C13" s="14">
        <f t="shared" si="0"/>
        <v>28.5</v>
      </c>
      <c r="D13" s="57" t="s">
        <v>328</v>
      </c>
      <c r="E13" s="37">
        <f t="shared" si="1"/>
        <v>2.5</v>
      </c>
      <c r="F13" s="37">
        <v>19.5</v>
      </c>
      <c r="G13" s="37">
        <f t="shared" si="2"/>
        <v>20</v>
      </c>
      <c r="H13" s="37">
        <v>59</v>
      </c>
      <c r="I13" s="37">
        <f t="shared" si="3"/>
        <v>6</v>
      </c>
      <c r="J13" s="37">
        <v>77</v>
      </c>
      <c r="L13" s="62">
        <v>1000211107231</v>
      </c>
      <c r="M13" s="64" t="str">
        <f t="shared" si="4"/>
        <v>-</v>
      </c>
      <c r="N13" s="65" t="s">
        <v>386</v>
      </c>
      <c r="O13" s="63" t="str">
        <f t="shared" si="5"/>
        <v>-</v>
      </c>
      <c r="P13" s="63">
        <v>12</v>
      </c>
      <c r="Q13" s="63" t="str">
        <f t="shared" si="6"/>
        <v>-</v>
      </c>
      <c r="R13" s="63">
        <v>31</v>
      </c>
      <c r="S13" s="63" t="str">
        <f t="shared" si="7"/>
        <v>-</v>
      </c>
      <c r="T13" s="63">
        <v>61</v>
      </c>
      <c r="V13" s="67">
        <v>1000210217038</v>
      </c>
      <c r="W13" s="68" t="str">
        <f t="shared" si="8"/>
        <v>-</v>
      </c>
      <c r="X13" s="72">
        <v>7038</v>
      </c>
      <c r="Y13" s="66" t="str">
        <f t="shared" si="9"/>
        <v>-</v>
      </c>
      <c r="Z13" s="72">
        <v>38</v>
      </c>
      <c r="AA13" s="66">
        <f t="shared" si="10"/>
        <v>1</v>
      </c>
      <c r="AB13" s="72">
        <v>72</v>
      </c>
    </row>
    <row r="14" spans="2:28" ht="15.75" thickBot="1">
      <c r="B14" s="36">
        <v>1000210461953</v>
      </c>
      <c r="C14" s="14">
        <f t="shared" si="0"/>
        <v>35.5</v>
      </c>
      <c r="D14" s="56" t="s">
        <v>329</v>
      </c>
      <c r="E14" s="37">
        <f t="shared" si="1"/>
        <v>2.5</v>
      </c>
      <c r="F14" s="37">
        <v>19.5</v>
      </c>
      <c r="G14" s="37">
        <f t="shared" si="2"/>
        <v>20</v>
      </c>
      <c r="H14" s="37">
        <v>59</v>
      </c>
      <c r="I14" s="37">
        <f t="shared" si="3"/>
        <v>13</v>
      </c>
      <c r="J14" s="37">
        <v>84</v>
      </c>
      <c r="L14" s="62">
        <v>1000211107246</v>
      </c>
      <c r="M14" s="64">
        <f t="shared" si="4"/>
        <v>7.5</v>
      </c>
      <c r="N14" s="65" t="s">
        <v>387</v>
      </c>
      <c r="O14" s="63">
        <f t="shared" si="5"/>
        <v>0.5</v>
      </c>
      <c r="P14" s="63">
        <v>17.5</v>
      </c>
      <c r="Q14" s="63">
        <f t="shared" si="6"/>
        <v>7</v>
      </c>
      <c r="R14" s="63">
        <v>46</v>
      </c>
      <c r="S14" s="63">
        <f t="shared" si="7"/>
        <v>5</v>
      </c>
      <c r="T14" s="63">
        <v>76</v>
      </c>
      <c r="V14" s="67">
        <v>1000210218058</v>
      </c>
      <c r="W14" s="68">
        <f t="shared" si="8"/>
        <v>28</v>
      </c>
      <c r="X14" s="72">
        <v>8058</v>
      </c>
      <c r="Y14" s="66">
        <f t="shared" si="9"/>
        <v>19</v>
      </c>
      <c r="Z14" s="72">
        <v>58</v>
      </c>
      <c r="AA14" s="66">
        <f t="shared" si="10"/>
        <v>9</v>
      </c>
      <c r="AB14" s="72">
        <v>80</v>
      </c>
    </row>
    <row r="15" spans="2:28" ht="15.75" thickBot="1">
      <c r="B15" s="36">
        <v>1000210462001</v>
      </c>
      <c r="C15" s="14">
        <f t="shared" si="0"/>
        <v>27</v>
      </c>
      <c r="D15" s="57" t="s">
        <v>330</v>
      </c>
      <c r="E15" s="37">
        <f t="shared" si="1"/>
        <v>3</v>
      </c>
      <c r="F15" s="37">
        <v>20</v>
      </c>
      <c r="G15" s="37">
        <f t="shared" si="2"/>
        <v>22</v>
      </c>
      <c r="H15" s="37">
        <v>61</v>
      </c>
      <c r="I15" s="37">
        <f t="shared" si="3"/>
        <v>2</v>
      </c>
      <c r="J15" s="37">
        <v>73</v>
      </c>
      <c r="L15" s="62">
        <v>1000211107248</v>
      </c>
      <c r="M15" s="64">
        <f t="shared" si="4"/>
        <v>10</v>
      </c>
      <c r="N15" s="65" t="s">
        <v>388</v>
      </c>
      <c r="O15" s="63">
        <f t="shared" si="5"/>
        <v>1</v>
      </c>
      <c r="P15" s="63">
        <v>18</v>
      </c>
      <c r="Q15" s="63">
        <f t="shared" si="6"/>
        <v>9</v>
      </c>
      <c r="R15" s="63">
        <v>48</v>
      </c>
      <c r="S15" s="63">
        <f t="shared" si="7"/>
        <v>5</v>
      </c>
      <c r="T15" s="63">
        <v>76</v>
      </c>
      <c r="V15" s="67">
        <v>1000210218060</v>
      </c>
      <c r="W15" s="68">
        <f t="shared" si="8"/>
        <v>30</v>
      </c>
      <c r="X15" s="72">
        <v>8060</v>
      </c>
      <c r="Y15" s="66">
        <f t="shared" si="9"/>
        <v>21</v>
      </c>
      <c r="Z15" s="72">
        <v>60</v>
      </c>
      <c r="AA15" s="66">
        <f t="shared" si="10"/>
        <v>9</v>
      </c>
      <c r="AB15" s="72">
        <v>80</v>
      </c>
    </row>
    <row r="16" spans="2:28" ht="15.75" thickBot="1">
      <c r="B16" s="36">
        <v>1000210462002</v>
      </c>
      <c r="C16" s="14">
        <f t="shared" si="0"/>
        <v>31</v>
      </c>
      <c r="D16" s="56" t="s">
        <v>331</v>
      </c>
      <c r="E16" s="37">
        <f t="shared" si="1"/>
        <v>3</v>
      </c>
      <c r="F16" s="37">
        <v>20</v>
      </c>
      <c r="G16" s="37">
        <f t="shared" si="2"/>
        <v>22</v>
      </c>
      <c r="H16" s="37">
        <v>61</v>
      </c>
      <c r="I16" s="37">
        <f t="shared" si="3"/>
        <v>6</v>
      </c>
      <c r="J16" s="37">
        <v>77</v>
      </c>
      <c r="L16" s="62">
        <v>1000211107250</v>
      </c>
      <c r="M16" s="64">
        <f t="shared" si="4"/>
        <v>12.5</v>
      </c>
      <c r="N16" s="65" t="s">
        <v>389</v>
      </c>
      <c r="O16" s="63">
        <f t="shared" si="5"/>
        <v>1.5</v>
      </c>
      <c r="P16" s="63">
        <v>18.5</v>
      </c>
      <c r="Q16" s="63">
        <f t="shared" si="6"/>
        <v>11</v>
      </c>
      <c r="R16" s="63">
        <v>50</v>
      </c>
      <c r="S16" s="63">
        <f t="shared" si="7"/>
        <v>5</v>
      </c>
      <c r="T16" s="63">
        <v>76</v>
      </c>
      <c r="V16" s="67">
        <v>1000210218062</v>
      </c>
      <c r="W16" s="68">
        <f t="shared" si="8"/>
        <v>34</v>
      </c>
      <c r="X16" s="72">
        <v>8062</v>
      </c>
      <c r="Y16" s="66">
        <f t="shared" si="9"/>
        <v>25</v>
      </c>
      <c r="Z16" s="72">
        <v>64</v>
      </c>
      <c r="AA16" s="66">
        <f t="shared" si="10"/>
        <v>9</v>
      </c>
      <c r="AB16" s="72">
        <v>80</v>
      </c>
    </row>
    <row r="17" spans="2:28" ht="15.75" thickBot="1">
      <c r="B17" s="36">
        <v>1000210462003</v>
      </c>
      <c r="C17" s="14">
        <f t="shared" si="0"/>
        <v>38</v>
      </c>
      <c r="D17" s="57" t="s">
        <v>332</v>
      </c>
      <c r="E17" s="37">
        <f t="shared" si="1"/>
        <v>3</v>
      </c>
      <c r="F17" s="37">
        <v>20</v>
      </c>
      <c r="G17" s="37">
        <f t="shared" si="2"/>
        <v>22</v>
      </c>
      <c r="H17" s="37">
        <v>61</v>
      </c>
      <c r="I17" s="37">
        <f t="shared" si="3"/>
        <v>13</v>
      </c>
      <c r="J17" s="37">
        <v>84</v>
      </c>
      <c r="L17" s="62">
        <v>1000211107252</v>
      </c>
      <c r="M17" s="64">
        <f t="shared" si="4"/>
        <v>15</v>
      </c>
      <c r="N17" s="65" t="s">
        <v>390</v>
      </c>
      <c r="O17" s="63">
        <f t="shared" si="5"/>
        <v>2</v>
      </c>
      <c r="P17" s="63">
        <v>19</v>
      </c>
      <c r="Q17" s="63">
        <f t="shared" si="6"/>
        <v>13</v>
      </c>
      <c r="R17" s="63">
        <v>52</v>
      </c>
      <c r="S17" s="63">
        <f t="shared" si="7"/>
        <v>5</v>
      </c>
      <c r="T17" s="63">
        <v>76</v>
      </c>
      <c r="V17" s="67">
        <v>1000211005400</v>
      </c>
      <c r="W17" s="68">
        <f t="shared" si="8"/>
        <v>24</v>
      </c>
      <c r="X17" s="72">
        <v>5400</v>
      </c>
      <c r="Y17" s="66">
        <f t="shared" si="9"/>
        <v>15</v>
      </c>
      <c r="Z17" s="72">
        <v>54</v>
      </c>
      <c r="AA17" s="66">
        <f t="shared" si="10"/>
        <v>9</v>
      </c>
      <c r="AB17" s="72">
        <v>80</v>
      </c>
    </row>
    <row r="18" spans="2:28" ht="15.75" thickBot="1">
      <c r="B18" s="36">
        <v>8405218991832</v>
      </c>
      <c r="C18" s="14" t="str">
        <f t="shared" si="0"/>
        <v>-</v>
      </c>
      <c r="D18" s="56" t="s">
        <v>333</v>
      </c>
      <c r="E18" s="37" t="str">
        <f t="shared" si="1"/>
        <v>-</v>
      </c>
      <c r="F18" s="37">
        <v>13.5</v>
      </c>
      <c r="G18" s="37" t="str">
        <f t="shared" si="2"/>
        <v>-</v>
      </c>
      <c r="H18" s="37">
        <v>35</v>
      </c>
      <c r="I18" s="37" t="str">
        <f t="shared" si="3"/>
        <v>-</v>
      </c>
      <c r="J18" s="37">
        <v>64</v>
      </c>
      <c r="L18" s="62">
        <v>1000211107254</v>
      </c>
      <c r="M18" s="64">
        <f t="shared" si="4"/>
        <v>17.5</v>
      </c>
      <c r="N18" s="65" t="s">
        <v>391</v>
      </c>
      <c r="O18" s="63">
        <f t="shared" si="5"/>
        <v>2.5</v>
      </c>
      <c r="P18" s="63">
        <v>19.5</v>
      </c>
      <c r="Q18" s="63">
        <f t="shared" si="6"/>
        <v>15</v>
      </c>
      <c r="R18" s="63">
        <v>54</v>
      </c>
      <c r="S18" s="63">
        <f t="shared" si="7"/>
        <v>5</v>
      </c>
      <c r="T18" s="63">
        <v>76</v>
      </c>
      <c r="V18" s="67">
        <v>1000211005600</v>
      </c>
      <c r="W18" s="68">
        <f t="shared" si="8"/>
        <v>26</v>
      </c>
      <c r="X18" s="72">
        <v>5600</v>
      </c>
      <c r="Y18" s="66">
        <f t="shared" si="9"/>
        <v>17</v>
      </c>
      <c r="Z18" s="72">
        <v>56</v>
      </c>
      <c r="AA18" s="66">
        <f t="shared" si="10"/>
        <v>9</v>
      </c>
      <c r="AB18" s="72">
        <v>80</v>
      </c>
    </row>
    <row r="19" spans="2:28" ht="15.75" thickBot="1">
      <c r="B19" s="36">
        <v>8405218991834</v>
      </c>
      <c r="C19" s="14" t="str">
        <f t="shared" si="0"/>
        <v>-</v>
      </c>
      <c r="D19" s="57" t="s">
        <v>334</v>
      </c>
      <c r="E19" s="37" t="str">
        <f t="shared" si="1"/>
        <v>-</v>
      </c>
      <c r="F19" s="37">
        <v>13.5</v>
      </c>
      <c r="G19" s="37" t="str">
        <f t="shared" si="2"/>
        <v>-</v>
      </c>
      <c r="H19" s="37">
        <v>35</v>
      </c>
      <c r="I19" s="37" t="str">
        <f t="shared" si="3"/>
        <v>-</v>
      </c>
      <c r="J19" s="37">
        <v>68</v>
      </c>
      <c r="L19" s="62">
        <v>1000211107256</v>
      </c>
      <c r="M19" s="64">
        <f t="shared" si="4"/>
        <v>20</v>
      </c>
      <c r="N19" s="65" t="s">
        <v>392</v>
      </c>
      <c r="O19" s="63">
        <f t="shared" si="5"/>
        <v>3</v>
      </c>
      <c r="P19" s="63">
        <v>20</v>
      </c>
      <c r="Q19" s="63">
        <f t="shared" si="6"/>
        <v>17</v>
      </c>
      <c r="R19" s="63">
        <v>56</v>
      </c>
      <c r="S19" s="63">
        <f t="shared" si="7"/>
        <v>5</v>
      </c>
      <c r="T19" s="63">
        <v>76</v>
      </c>
      <c r="V19" s="67">
        <v>8405218981662</v>
      </c>
      <c r="W19" s="68" t="str">
        <f t="shared" si="8"/>
        <v>-</v>
      </c>
      <c r="X19" s="72">
        <v>5524</v>
      </c>
      <c r="Y19" s="66" t="str">
        <f t="shared" si="9"/>
        <v>-</v>
      </c>
      <c r="Z19" s="72">
        <v>24</v>
      </c>
      <c r="AA19" s="66" t="str">
        <f t="shared" si="10"/>
        <v>-</v>
      </c>
      <c r="AB19" s="72">
        <v>58</v>
      </c>
    </row>
    <row r="20" spans="2:28" ht="15.75" thickBot="1">
      <c r="B20" s="36">
        <v>8405218991836</v>
      </c>
      <c r="C20" s="14" t="str">
        <f t="shared" si="0"/>
        <v>-</v>
      </c>
      <c r="D20" s="56" t="s">
        <v>335</v>
      </c>
      <c r="E20" s="37" t="str">
        <f t="shared" si="1"/>
        <v>-</v>
      </c>
      <c r="F20" s="37">
        <v>14</v>
      </c>
      <c r="G20" s="37" t="str">
        <f t="shared" si="2"/>
        <v>-</v>
      </c>
      <c r="H20" s="37">
        <v>37</v>
      </c>
      <c r="I20" s="37" t="str">
        <f t="shared" si="3"/>
        <v>-</v>
      </c>
      <c r="J20" s="37">
        <v>68</v>
      </c>
      <c r="L20" s="62">
        <v>1000211107258</v>
      </c>
      <c r="M20" s="64">
        <f t="shared" si="4"/>
        <v>22.5</v>
      </c>
      <c r="N20" s="65" t="s">
        <v>393</v>
      </c>
      <c r="O20" s="63">
        <f t="shared" si="5"/>
        <v>3.5</v>
      </c>
      <c r="P20" s="63">
        <v>20.5</v>
      </c>
      <c r="Q20" s="63">
        <f t="shared" si="6"/>
        <v>19</v>
      </c>
      <c r="R20" s="63">
        <v>58</v>
      </c>
      <c r="S20" s="63">
        <f t="shared" si="7"/>
        <v>5</v>
      </c>
      <c r="T20" s="63">
        <v>76</v>
      </c>
      <c r="V20" s="67">
        <v>8405218981663</v>
      </c>
      <c r="W20" s="68" t="str">
        <f t="shared" si="8"/>
        <v>-</v>
      </c>
      <c r="X20" s="72">
        <v>5526</v>
      </c>
      <c r="Y20" s="66" t="str">
        <f t="shared" si="9"/>
        <v>-</v>
      </c>
      <c r="Z20" s="72">
        <v>28</v>
      </c>
      <c r="AA20" s="66" t="str">
        <f t="shared" si="10"/>
        <v>-</v>
      </c>
      <c r="AB20" s="72">
        <v>58</v>
      </c>
    </row>
    <row r="21" spans="2:28" ht="15.75" thickBot="1">
      <c r="B21" s="36">
        <v>8405218991837</v>
      </c>
      <c r="C21" s="14" t="str">
        <f t="shared" si="0"/>
        <v>-</v>
      </c>
      <c r="D21" s="57" t="s">
        <v>336</v>
      </c>
      <c r="E21" s="37" t="str">
        <f t="shared" si="1"/>
        <v>-</v>
      </c>
      <c r="F21" s="37">
        <v>14</v>
      </c>
      <c r="G21" s="37" t="str">
        <f t="shared" si="2"/>
        <v>-</v>
      </c>
      <c r="H21" s="37">
        <v>37</v>
      </c>
      <c r="I21" s="37">
        <f t="shared" si="3"/>
        <v>2</v>
      </c>
      <c r="J21" s="37">
        <v>73</v>
      </c>
      <c r="L21" s="62">
        <v>8410218993392</v>
      </c>
      <c r="M21" s="64" t="str">
        <f t="shared" si="4"/>
        <v>-</v>
      </c>
      <c r="N21" s="65" t="s">
        <v>394</v>
      </c>
      <c r="O21" s="63" t="str">
        <f t="shared" si="5"/>
        <v>-</v>
      </c>
      <c r="P21" s="63">
        <v>13</v>
      </c>
      <c r="Q21" s="63" t="str">
        <f t="shared" si="6"/>
        <v>-</v>
      </c>
      <c r="R21" s="63">
        <v>33</v>
      </c>
      <c r="S21" s="63" t="str">
        <f t="shared" si="7"/>
        <v>-</v>
      </c>
      <c r="T21" s="63">
        <v>60</v>
      </c>
      <c r="V21" s="67">
        <v>8405218981664</v>
      </c>
      <c r="W21" s="68" t="str">
        <f t="shared" si="8"/>
        <v>-</v>
      </c>
      <c r="X21" s="72">
        <v>5528</v>
      </c>
      <c r="Y21" s="66" t="str">
        <f t="shared" si="9"/>
        <v>-</v>
      </c>
      <c r="Z21" s="72">
        <v>26</v>
      </c>
      <c r="AA21" s="66" t="str">
        <f t="shared" si="10"/>
        <v>-</v>
      </c>
      <c r="AB21" s="72">
        <v>55</v>
      </c>
    </row>
    <row r="22" spans="2:28" ht="15.75" thickBot="1">
      <c r="B22" s="36">
        <v>8405218991839</v>
      </c>
      <c r="C22" s="14" t="str">
        <f t="shared" si="0"/>
        <v>-</v>
      </c>
      <c r="D22" s="56" t="s">
        <v>337</v>
      </c>
      <c r="E22" s="37" t="str">
        <f t="shared" si="1"/>
        <v>-</v>
      </c>
      <c r="F22" s="37">
        <v>14.5</v>
      </c>
      <c r="G22" s="37">
        <f t="shared" si="2"/>
        <v>0</v>
      </c>
      <c r="H22" s="37">
        <v>39</v>
      </c>
      <c r="I22" s="37" t="str">
        <f t="shared" si="3"/>
        <v>-</v>
      </c>
      <c r="J22" s="37">
        <v>68</v>
      </c>
      <c r="L22" s="62">
        <v>8410218993394</v>
      </c>
      <c r="M22" s="64" t="str">
        <f t="shared" si="4"/>
        <v>-</v>
      </c>
      <c r="N22" s="65" t="s">
        <v>395</v>
      </c>
      <c r="O22" s="63" t="str">
        <f t="shared" si="5"/>
        <v>-</v>
      </c>
      <c r="P22" s="63">
        <v>13</v>
      </c>
      <c r="Q22" s="63" t="str">
        <f t="shared" si="6"/>
        <v>-</v>
      </c>
      <c r="R22" s="63">
        <v>33</v>
      </c>
      <c r="S22" s="63" t="str">
        <f t="shared" si="7"/>
        <v>-</v>
      </c>
      <c r="T22" s="63">
        <v>67</v>
      </c>
      <c r="V22" s="67">
        <v>8405218981665</v>
      </c>
      <c r="W22" s="68" t="str">
        <f t="shared" si="8"/>
        <v>-</v>
      </c>
      <c r="X22" s="72">
        <v>5828</v>
      </c>
      <c r="Y22" s="66" t="str">
        <f t="shared" si="9"/>
        <v>-</v>
      </c>
      <c r="Z22" s="72">
        <v>26</v>
      </c>
      <c r="AA22" s="66" t="str">
        <f t="shared" si="10"/>
        <v>-</v>
      </c>
      <c r="AB22" s="72">
        <v>61</v>
      </c>
    </row>
    <row r="23" spans="2:28" ht="15.75" thickBot="1">
      <c r="B23" s="36">
        <v>8405218991840</v>
      </c>
      <c r="C23" s="14" t="str">
        <f t="shared" si="0"/>
        <v>-</v>
      </c>
      <c r="D23" s="57" t="s">
        <v>338</v>
      </c>
      <c r="E23" s="37" t="str">
        <f t="shared" si="1"/>
        <v>-</v>
      </c>
      <c r="F23" s="37">
        <v>14.5</v>
      </c>
      <c r="G23" s="37">
        <f t="shared" si="2"/>
        <v>0</v>
      </c>
      <c r="H23" s="37">
        <v>39</v>
      </c>
      <c r="I23" s="37">
        <f t="shared" si="3"/>
        <v>2</v>
      </c>
      <c r="J23" s="37">
        <v>73</v>
      </c>
      <c r="L23" s="62">
        <v>8410218993395</v>
      </c>
      <c r="M23" s="64" t="str">
        <f t="shared" si="4"/>
        <v>-</v>
      </c>
      <c r="N23" s="65" t="s">
        <v>396</v>
      </c>
      <c r="O23" s="63" t="str">
        <f t="shared" si="5"/>
        <v>-</v>
      </c>
      <c r="P23" s="63">
        <v>13.5</v>
      </c>
      <c r="Q23" s="63" t="str">
        <f t="shared" si="6"/>
        <v>-</v>
      </c>
      <c r="R23" s="63">
        <v>33</v>
      </c>
      <c r="S23" s="63" t="str">
        <f t="shared" si="7"/>
        <v>-</v>
      </c>
      <c r="T23" s="63">
        <v>60</v>
      </c>
      <c r="V23" s="67">
        <v>8405218981666</v>
      </c>
      <c r="W23" s="68" t="str">
        <f t="shared" si="8"/>
        <v>-</v>
      </c>
      <c r="X23" s="72">
        <v>5830</v>
      </c>
      <c r="Y23" s="66" t="str">
        <f t="shared" si="9"/>
        <v>-</v>
      </c>
      <c r="Z23" s="72">
        <v>30</v>
      </c>
      <c r="AA23" s="66" t="str">
        <f t="shared" si="10"/>
        <v>-</v>
      </c>
      <c r="AB23" s="72">
        <v>61</v>
      </c>
    </row>
    <row r="24" spans="2:28" ht="15.75" thickBot="1">
      <c r="B24" s="36">
        <v>8405218991841</v>
      </c>
      <c r="C24" s="14" t="str">
        <f t="shared" si="0"/>
        <v>-</v>
      </c>
      <c r="D24" s="56" t="s">
        <v>339</v>
      </c>
      <c r="E24" s="37" t="str">
        <f t="shared" si="1"/>
        <v>-</v>
      </c>
      <c r="F24" s="37">
        <v>15</v>
      </c>
      <c r="G24" s="37">
        <f t="shared" si="2"/>
        <v>2</v>
      </c>
      <c r="H24" s="37">
        <v>41</v>
      </c>
      <c r="I24" s="37" t="str">
        <f t="shared" si="3"/>
        <v>-</v>
      </c>
      <c r="J24" s="37">
        <v>66</v>
      </c>
      <c r="L24" s="62">
        <v>8410218993397</v>
      </c>
      <c r="M24" s="64" t="str">
        <f t="shared" si="4"/>
        <v>-</v>
      </c>
      <c r="N24" s="65" t="s">
        <v>397</v>
      </c>
      <c r="O24" s="63" t="str">
        <f t="shared" si="5"/>
        <v>-</v>
      </c>
      <c r="P24" s="63">
        <v>13.5</v>
      </c>
      <c r="Q24" s="63" t="str">
        <f t="shared" si="6"/>
        <v>-</v>
      </c>
      <c r="R24" s="63">
        <v>33</v>
      </c>
      <c r="S24" s="63" t="str">
        <f t="shared" si="7"/>
        <v>-</v>
      </c>
      <c r="T24" s="63">
        <v>67</v>
      </c>
      <c r="V24" s="67">
        <v>8405218981667</v>
      </c>
      <c r="W24" s="68" t="str">
        <f t="shared" si="8"/>
        <v>-</v>
      </c>
      <c r="X24" s="72">
        <v>5832</v>
      </c>
      <c r="Y24" s="66" t="str">
        <f t="shared" si="9"/>
        <v>-</v>
      </c>
      <c r="Z24" s="72">
        <v>32</v>
      </c>
      <c r="AA24" s="66" t="str">
        <f t="shared" si="10"/>
        <v>-</v>
      </c>
      <c r="AB24" s="72">
        <v>61</v>
      </c>
    </row>
    <row r="25" spans="2:28" ht="15.75" thickBot="1">
      <c r="B25" s="36">
        <v>8405218991843</v>
      </c>
      <c r="C25" s="14" t="str">
        <f t="shared" si="0"/>
        <v>-</v>
      </c>
      <c r="D25" s="57" t="s">
        <v>340</v>
      </c>
      <c r="E25" s="37" t="str">
        <f t="shared" si="1"/>
        <v>-</v>
      </c>
      <c r="F25" s="37">
        <v>15</v>
      </c>
      <c r="G25" s="37">
        <f t="shared" si="2"/>
        <v>2</v>
      </c>
      <c r="H25" s="37">
        <v>41</v>
      </c>
      <c r="I25" s="37" t="str">
        <f t="shared" si="3"/>
        <v>-</v>
      </c>
      <c r="J25" s="37">
        <v>70</v>
      </c>
      <c r="L25" s="62">
        <v>8410218993398</v>
      </c>
      <c r="M25" s="64" t="str">
        <f t="shared" si="4"/>
        <v>-</v>
      </c>
      <c r="N25" s="65" t="s">
        <v>398</v>
      </c>
      <c r="O25" s="63" t="str">
        <f t="shared" si="5"/>
        <v>-</v>
      </c>
      <c r="P25" s="63">
        <v>13.5</v>
      </c>
      <c r="Q25" s="63" t="str">
        <f t="shared" si="6"/>
        <v>-</v>
      </c>
      <c r="R25" s="63">
        <v>34</v>
      </c>
      <c r="S25" s="63" t="str">
        <f t="shared" si="7"/>
        <v>-</v>
      </c>
      <c r="T25" s="63">
        <v>62</v>
      </c>
      <c r="V25" s="67">
        <v>8405218981668</v>
      </c>
      <c r="W25" s="68" t="str">
        <f t="shared" si="8"/>
        <v>-</v>
      </c>
      <c r="X25" s="72">
        <v>6134</v>
      </c>
      <c r="Y25" s="66" t="str">
        <f t="shared" si="9"/>
        <v>-</v>
      </c>
      <c r="Z25" s="72">
        <v>34</v>
      </c>
      <c r="AA25" s="66" t="str">
        <f t="shared" si="10"/>
        <v>-</v>
      </c>
      <c r="AB25" s="72">
        <v>61</v>
      </c>
    </row>
    <row r="26" spans="2:28" ht="15.75" thickBot="1">
      <c r="B26" s="36">
        <v>8405218991845</v>
      </c>
      <c r="C26" s="14" t="str">
        <f t="shared" si="0"/>
        <v>-</v>
      </c>
      <c r="D26" s="56" t="s">
        <v>341</v>
      </c>
      <c r="E26" s="37" t="str">
        <f t="shared" si="1"/>
        <v>-</v>
      </c>
      <c r="F26" s="37">
        <v>15</v>
      </c>
      <c r="G26" s="37">
        <f t="shared" si="2"/>
        <v>2</v>
      </c>
      <c r="H26" s="37">
        <v>41</v>
      </c>
      <c r="I26" s="37">
        <f t="shared" si="3"/>
        <v>4</v>
      </c>
      <c r="J26" s="37">
        <v>75</v>
      </c>
      <c r="L26" s="62">
        <v>8410218993400</v>
      </c>
      <c r="M26" s="64" t="str">
        <f t="shared" si="4"/>
        <v>-</v>
      </c>
      <c r="N26" s="65" t="s">
        <v>399</v>
      </c>
      <c r="O26" s="63" t="str">
        <f t="shared" si="5"/>
        <v>-</v>
      </c>
      <c r="P26" s="63">
        <v>13.5</v>
      </c>
      <c r="Q26" s="63" t="str">
        <f t="shared" si="6"/>
        <v>-</v>
      </c>
      <c r="R26" s="63">
        <v>34</v>
      </c>
      <c r="S26" s="63" t="str">
        <f t="shared" si="7"/>
        <v>-</v>
      </c>
      <c r="T26" s="63">
        <v>69</v>
      </c>
      <c r="V26" s="67">
        <v>8405218981669</v>
      </c>
      <c r="W26" s="68" t="str">
        <f t="shared" si="8"/>
        <v>-</v>
      </c>
      <c r="X26" s="72">
        <v>6136</v>
      </c>
      <c r="Y26" s="66" t="str">
        <f t="shared" si="9"/>
        <v>-</v>
      </c>
      <c r="Z26" s="72">
        <v>36</v>
      </c>
      <c r="AA26" s="66" t="str">
        <f t="shared" si="10"/>
        <v>-</v>
      </c>
      <c r="AB26" s="72">
        <v>61</v>
      </c>
    </row>
    <row r="27" spans="2:28" ht="15.75" thickBot="1">
      <c r="B27" s="36">
        <v>8405218991847</v>
      </c>
      <c r="C27" s="14" t="str">
        <f t="shared" si="0"/>
        <v>-</v>
      </c>
      <c r="D27" s="57" t="s">
        <v>342</v>
      </c>
      <c r="E27" s="37" t="str">
        <f t="shared" si="1"/>
        <v>-</v>
      </c>
      <c r="F27" s="37">
        <v>15</v>
      </c>
      <c r="G27" s="37">
        <f t="shared" si="2"/>
        <v>2</v>
      </c>
      <c r="H27" s="37">
        <v>41</v>
      </c>
      <c r="I27" s="37">
        <f t="shared" si="3"/>
        <v>11</v>
      </c>
      <c r="J27" s="37">
        <v>82</v>
      </c>
      <c r="L27" s="62">
        <v>8410218993401</v>
      </c>
      <c r="M27" s="64" t="str">
        <f t="shared" si="4"/>
        <v>-</v>
      </c>
      <c r="N27" s="65" t="s">
        <v>400</v>
      </c>
      <c r="O27" s="63" t="str">
        <f t="shared" si="5"/>
        <v>-</v>
      </c>
      <c r="P27" s="63">
        <v>14</v>
      </c>
      <c r="Q27" s="63" t="str">
        <f t="shared" si="6"/>
        <v>-</v>
      </c>
      <c r="R27" s="63">
        <v>34</v>
      </c>
      <c r="S27" s="63" t="str">
        <f t="shared" si="7"/>
        <v>-</v>
      </c>
      <c r="T27" s="63">
        <v>62</v>
      </c>
      <c r="V27" s="67">
        <v>8405218981670</v>
      </c>
      <c r="W27" s="68" t="str">
        <f t="shared" si="8"/>
        <v>-</v>
      </c>
      <c r="X27" s="72">
        <v>6138</v>
      </c>
      <c r="Y27" s="66" t="str">
        <f t="shared" si="9"/>
        <v>-</v>
      </c>
      <c r="Z27" s="72">
        <v>38</v>
      </c>
      <c r="AA27" s="66" t="str">
        <f t="shared" si="10"/>
        <v>-</v>
      </c>
      <c r="AB27" s="72">
        <v>61</v>
      </c>
    </row>
    <row r="28" spans="2:28" ht="15.75" thickBot="1">
      <c r="B28" s="36">
        <v>8405218991848</v>
      </c>
      <c r="C28" s="14" t="str">
        <f t="shared" si="0"/>
        <v>-</v>
      </c>
      <c r="D28" s="56" t="s">
        <v>343</v>
      </c>
      <c r="E28" s="37" t="str">
        <f t="shared" si="1"/>
        <v>-</v>
      </c>
      <c r="F28" s="37">
        <v>15.5</v>
      </c>
      <c r="G28" s="37">
        <f t="shared" si="2"/>
        <v>4</v>
      </c>
      <c r="H28" s="37">
        <v>43</v>
      </c>
      <c r="I28" s="37" t="str">
        <f t="shared" si="3"/>
        <v>-</v>
      </c>
      <c r="J28" s="37">
        <v>66</v>
      </c>
      <c r="L28" s="62">
        <v>8410218993403</v>
      </c>
      <c r="M28" s="64" t="str">
        <f t="shared" si="4"/>
        <v>-</v>
      </c>
      <c r="N28" s="65" t="s">
        <v>401</v>
      </c>
      <c r="O28" s="63" t="str">
        <f t="shared" si="5"/>
        <v>-</v>
      </c>
      <c r="P28" s="63">
        <v>14</v>
      </c>
      <c r="Q28" s="63" t="str">
        <f t="shared" si="6"/>
        <v>-</v>
      </c>
      <c r="R28" s="63">
        <v>34</v>
      </c>
      <c r="S28" s="63" t="str">
        <f t="shared" si="7"/>
        <v>-</v>
      </c>
      <c r="T28" s="63">
        <v>69</v>
      </c>
      <c r="V28" s="67">
        <v>8405218981671</v>
      </c>
      <c r="W28" s="68" t="str">
        <f t="shared" si="8"/>
        <v>-</v>
      </c>
      <c r="X28" s="72">
        <v>6140</v>
      </c>
      <c r="Y28" s="66">
        <f t="shared" si="9"/>
        <v>1</v>
      </c>
      <c r="Z28" s="72">
        <v>40</v>
      </c>
      <c r="AA28" s="66" t="str">
        <f t="shared" si="10"/>
        <v>-</v>
      </c>
      <c r="AB28" s="72">
        <v>61</v>
      </c>
    </row>
    <row r="29" spans="2:28" ht="15.75" thickBot="1">
      <c r="B29" s="36">
        <v>8405218991850</v>
      </c>
      <c r="C29" s="14" t="str">
        <f t="shared" si="0"/>
        <v>-</v>
      </c>
      <c r="D29" s="57" t="s">
        <v>344</v>
      </c>
      <c r="E29" s="37" t="str">
        <f t="shared" si="1"/>
        <v>-</v>
      </c>
      <c r="F29" s="37">
        <v>15.5</v>
      </c>
      <c r="G29" s="37">
        <f t="shared" si="2"/>
        <v>4</v>
      </c>
      <c r="H29" s="37">
        <v>43</v>
      </c>
      <c r="I29" s="37" t="str">
        <f t="shared" si="3"/>
        <v>-</v>
      </c>
      <c r="J29" s="37">
        <v>70</v>
      </c>
      <c r="K29" s="28" t="str">
        <f>IF('Cadet Measurements'!C3="","",'Cadet Measurements'!C3)</f>
        <v>M</v>
      </c>
      <c r="L29" s="62">
        <v>8410218993406</v>
      </c>
      <c r="M29" s="64" t="str">
        <f t="shared" si="4"/>
        <v>-</v>
      </c>
      <c r="N29" s="65" t="s">
        <v>402</v>
      </c>
      <c r="O29" s="63" t="str">
        <f t="shared" si="5"/>
        <v>-</v>
      </c>
      <c r="P29" s="63">
        <v>14</v>
      </c>
      <c r="Q29" s="63" t="str">
        <f t="shared" si="6"/>
        <v>-</v>
      </c>
      <c r="R29" s="63">
        <v>35.5</v>
      </c>
      <c r="S29" s="63">
        <f t="shared" si="7"/>
        <v>0</v>
      </c>
      <c r="T29" s="63">
        <v>71</v>
      </c>
      <c r="V29" s="67">
        <v>8405218981672</v>
      </c>
      <c r="W29" s="68" t="str">
        <f t="shared" si="8"/>
        <v>-</v>
      </c>
      <c r="X29" s="72">
        <v>6434</v>
      </c>
      <c r="Y29" s="66" t="str">
        <f t="shared" si="9"/>
        <v>-</v>
      </c>
      <c r="Z29" s="72">
        <v>34</v>
      </c>
      <c r="AA29" s="66" t="str">
        <f t="shared" si="10"/>
        <v>-</v>
      </c>
      <c r="AB29" s="72">
        <v>67</v>
      </c>
    </row>
    <row r="30" spans="2:28" ht="15.75" thickBot="1">
      <c r="B30" s="36">
        <v>8405218991852</v>
      </c>
      <c r="C30" s="14" t="str">
        <f t="shared" si="0"/>
        <v>-</v>
      </c>
      <c r="D30" s="56" t="s">
        <v>345</v>
      </c>
      <c r="E30" s="37" t="str">
        <f t="shared" si="1"/>
        <v>-</v>
      </c>
      <c r="F30" s="37">
        <v>15.5</v>
      </c>
      <c r="G30" s="37">
        <f t="shared" si="2"/>
        <v>4</v>
      </c>
      <c r="H30" s="37">
        <v>43</v>
      </c>
      <c r="I30" s="37">
        <f t="shared" si="3"/>
        <v>4</v>
      </c>
      <c r="J30" s="37">
        <v>75</v>
      </c>
      <c r="K30" s="28">
        <f>IF('Cadet Measurements'!C4="","",'Cadet Measurements'!C4)</f>
        <v>22.5</v>
      </c>
      <c r="L30" s="62">
        <v>8410218993407</v>
      </c>
      <c r="M30" s="64" t="str">
        <f t="shared" si="4"/>
        <v>-</v>
      </c>
      <c r="N30" s="65" t="s">
        <v>403</v>
      </c>
      <c r="O30" s="63" t="str">
        <f t="shared" si="5"/>
        <v>-</v>
      </c>
      <c r="P30" s="63">
        <v>14.5</v>
      </c>
      <c r="Q30" s="63" t="str">
        <f t="shared" si="6"/>
        <v>-</v>
      </c>
      <c r="R30" s="63">
        <v>35.5</v>
      </c>
      <c r="S30" s="63" t="str">
        <f t="shared" si="7"/>
        <v>-</v>
      </c>
      <c r="T30" s="63">
        <v>64</v>
      </c>
      <c r="V30" s="67">
        <v>8405218981673</v>
      </c>
      <c r="W30" s="68" t="str">
        <f t="shared" si="8"/>
        <v>-</v>
      </c>
      <c r="X30" s="72">
        <v>6436</v>
      </c>
      <c r="Y30" s="66" t="str">
        <f t="shared" si="9"/>
        <v>-</v>
      </c>
      <c r="Z30" s="72">
        <v>36</v>
      </c>
      <c r="AA30" s="66" t="str">
        <f t="shared" si="10"/>
        <v>-</v>
      </c>
      <c r="AB30" s="72">
        <v>67</v>
      </c>
    </row>
    <row r="31" spans="2:28" ht="15.75" thickBot="1">
      <c r="B31" s="36">
        <v>8405218991854</v>
      </c>
      <c r="C31" s="14" t="str">
        <f t="shared" si="0"/>
        <v>-</v>
      </c>
      <c r="D31" s="57" t="s">
        <v>346</v>
      </c>
      <c r="E31" s="37" t="str">
        <f t="shared" si="1"/>
        <v>-</v>
      </c>
      <c r="F31" s="37">
        <v>15.5</v>
      </c>
      <c r="G31" s="37">
        <f t="shared" si="2"/>
        <v>4</v>
      </c>
      <c r="H31" s="37">
        <v>43</v>
      </c>
      <c r="I31" s="37">
        <f t="shared" si="3"/>
        <v>11</v>
      </c>
      <c r="J31" s="37">
        <v>82</v>
      </c>
      <c r="L31" s="62">
        <v>8410218993409</v>
      </c>
      <c r="M31" s="64" t="str">
        <f t="shared" si="4"/>
        <v>-</v>
      </c>
      <c r="N31" s="65" t="s">
        <v>404</v>
      </c>
      <c r="O31" s="63" t="str">
        <f t="shared" si="5"/>
        <v>-</v>
      </c>
      <c r="P31" s="63">
        <v>14.5</v>
      </c>
      <c r="Q31" s="63" t="str">
        <f t="shared" si="6"/>
        <v>-</v>
      </c>
      <c r="R31" s="63">
        <v>35.5</v>
      </c>
      <c r="S31" s="63">
        <f t="shared" si="7"/>
        <v>0</v>
      </c>
      <c r="T31" s="63">
        <v>71</v>
      </c>
      <c r="V31" s="67">
        <v>8405218981674</v>
      </c>
      <c r="W31" s="68" t="str">
        <f t="shared" si="8"/>
        <v>-</v>
      </c>
      <c r="X31" s="72">
        <v>6438</v>
      </c>
      <c r="Y31" s="66" t="str">
        <f t="shared" si="9"/>
        <v>-</v>
      </c>
      <c r="Z31" s="72">
        <v>38</v>
      </c>
      <c r="AA31" s="66" t="str">
        <f t="shared" si="10"/>
        <v>-</v>
      </c>
      <c r="AB31" s="72">
        <v>67</v>
      </c>
    </row>
    <row r="32" spans="2:28" ht="15.75" thickBot="1">
      <c r="B32" s="36">
        <v>8405218991855</v>
      </c>
      <c r="C32" s="14" t="str">
        <f t="shared" si="0"/>
        <v>-</v>
      </c>
      <c r="D32" s="56" t="s">
        <v>347</v>
      </c>
      <c r="E32" s="37" t="str">
        <f t="shared" si="1"/>
        <v>-</v>
      </c>
      <c r="F32" s="37">
        <v>16</v>
      </c>
      <c r="G32" s="37">
        <f t="shared" si="2"/>
        <v>6</v>
      </c>
      <c r="H32" s="37">
        <v>45</v>
      </c>
      <c r="I32" s="37" t="str">
        <f t="shared" si="3"/>
        <v>-</v>
      </c>
      <c r="J32" s="37">
        <v>68</v>
      </c>
      <c r="L32" s="62">
        <v>8410218993410</v>
      </c>
      <c r="M32" s="64" t="str">
        <f t="shared" si="4"/>
        <v>-</v>
      </c>
      <c r="N32" s="65" t="s">
        <v>405</v>
      </c>
      <c r="O32" s="63" t="str">
        <f t="shared" si="5"/>
        <v>-</v>
      </c>
      <c r="P32" s="63">
        <v>14</v>
      </c>
      <c r="Q32" s="63" t="str">
        <f t="shared" si="6"/>
        <v>-</v>
      </c>
      <c r="R32" s="63">
        <v>37</v>
      </c>
      <c r="S32" s="63" t="str">
        <f t="shared" si="7"/>
        <v>-</v>
      </c>
      <c r="T32" s="63">
        <v>64</v>
      </c>
      <c r="V32" s="67">
        <v>8405218981675</v>
      </c>
      <c r="W32" s="68" t="str">
        <f t="shared" si="8"/>
        <v>-</v>
      </c>
      <c r="X32" s="72">
        <v>6440</v>
      </c>
      <c r="Y32" s="66">
        <f t="shared" si="9"/>
        <v>1</v>
      </c>
      <c r="Z32" s="72">
        <v>40</v>
      </c>
      <c r="AA32" s="66" t="str">
        <f t="shared" si="10"/>
        <v>-</v>
      </c>
      <c r="AB32" s="72">
        <v>64</v>
      </c>
    </row>
    <row r="33" spans="2:31" ht="15.75" thickBot="1">
      <c r="B33" s="36">
        <v>8405218991857</v>
      </c>
      <c r="C33" s="14" t="str">
        <f t="shared" si="0"/>
        <v>-</v>
      </c>
      <c r="D33" s="57" t="s">
        <v>348</v>
      </c>
      <c r="E33" s="37" t="str">
        <f t="shared" si="1"/>
        <v>-</v>
      </c>
      <c r="F33" s="37">
        <v>16</v>
      </c>
      <c r="G33" s="37">
        <f t="shared" si="2"/>
        <v>6</v>
      </c>
      <c r="H33" s="37">
        <v>45</v>
      </c>
      <c r="I33" s="37">
        <f t="shared" si="3"/>
        <v>2</v>
      </c>
      <c r="J33" s="37">
        <v>73</v>
      </c>
      <c r="L33" s="62">
        <v>8410218993412</v>
      </c>
      <c r="M33" s="64" t="str">
        <f t="shared" si="4"/>
        <v>-</v>
      </c>
      <c r="N33" s="65" t="s">
        <v>406</v>
      </c>
      <c r="O33" s="63" t="str">
        <f t="shared" si="5"/>
        <v>-</v>
      </c>
      <c r="P33" s="63">
        <v>14</v>
      </c>
      <c r="Q33" s="63" t="str">
        <f t="shared" si="6"/>
        <v>-</v>
      </c>
      <c r="R33" s="63">
        <v>37</v>
      </c>
      <c r="S33" s="63">
        <f t="shared" si="7"/>
        <v>0</v>
      </c>
      <c r="T33" s="63">
        <v>71</v>
      </c>
      <c r="V33" s="67">
        <v>8405218981676</v>
      </c>
      <c r="W33" s="68" t="str">
        <f t="shared" si="8"/>
        <v>-</v>
      </c>
      <c r="X33" s="72">
        <v>6740</v>
      </c>
      <c r="Y33" s="66">
        <f t="shared" si="9"/>
        <v>1</v>
      </c>
      <c r="Z33" s="72">
        <v>40</v>
      </c>
      <c r="AA33" s="66" t="str">
        <f t="shared" si="10"/>
        <v>-</v>
      </c>
      <c r="AB33" s="72">
        <v>70</v>
      </c>
    </row>
    <row r="34" spans="2:31" ht="15.75" thickBot="1">
      <c r="B34" s="36">
        <v>8405218991859</v>
      </c>
      <c r="C34" s="14" t="str">
        <f t="shared" si="0"/>
        <v>-</v>
      </c>
      <c r="D34" s="56" t="s">
        <v>349</v>
      </c>
      <c r="E34" s="37" t="str">
        <f t="shared" si="1"/>
        <v>-</v>
      </c>
      <c r="F34" s="37">
        <v>16</v>
      </c>
      <c r="G34" s="37">
        <f t="shared" si="2"/>
        <v>6</v>
      </c>
      <c r="H34" s="37">
        <v>45</v>
      </c>
      <c r="I34" s="37">
        <f t="shared" si="3"/>
        <v>6</v>
      </c>
      <c r="J34" s="37">
        <v>77</v>
      </c>
      <c r="L34" s="62">
        <v>8410218993413</v>
      </c>
      <c r="M34" s="64" t="str">
        <f t="shared" si="4"/>
        <v>-</v>
      </c>
      <c r="N34" s="65" t="s">
        <v>407</v>
      </c>
      <c r="O34" s="63" t="str">
        <f t="shared" si="5"/>
        <v>-</v>
      </c>
      <c r="P34" s="63">
        <v>14.5</v>
      </c>
      <c r="Q34" s="63" t="str">
        <f t="shared" si="6"/>
        <v>-</v>
      </c>
      <c r="R34" s="63">
        <v>37</v>
      </c>
      <c r="S34" s="63" t="str">
        <f t="shared" si="7"/>
        <v>-</v>
      </c>
      <c r="T34" s="63">
        <v>64</v>
      </c>
      <c r="V34" s="67">
        <v>8405218981677</v>
      </c>
      <c r="W34" s="68" t="str">
        <f t="shared" si="8"/>
        <v>-</v>
      </c>
      <c r="X34" s="72">
        <v>6742</v>
      </c>
      <c r="Y34" s="66">
        <f t="shared" si="9"/>
        <v>3</v>
      </c>
      <c r="Z34" s="72">
        <v>42</v>
      </c>
      <c r="AA34" s="66" t="str">
        <f t="shared" si="10"/>
        <v>-</v>
      </c>
      <c r="AB34" s="72">
        <v>70</v>
      </c>
    </row>
    <row r="35" spans="2:31" ht="15.75" thickBot="1">
      <c r="B35" s="36">
        <v>8405218991861</v>
      </c>
      <c r="C35" s="14" t="str">
        <f t="shared" si="0"/>
        <v>-</v>
      </c>
      <c r="D35" s="57" t="s">
        <v>350</v>
      </c>
      <c r="E35" s="37" t="str">
        <f t="shared" si="1"/>
        <v>-</v>
      </c>
      <c r="F35" s="37">
        <v>16</v>
      </c>
      <c r="G35" s="37">
        <f t="shared" si="2"/>
        <v>6</v>
      </c>
      <c r="H35" s="37">
        <v>45</v>
      </c>
      <c r="I35" s="37">
        <f t="shared" si="3"/>
        <v>13</v>
      </c>
      <c r="J35" s="37">
        <v>84</v>
      </c>
      <c r="L35" s="62">
        <v>8410218993415</v>
      </c>
      <c r="M35" s="64" t="str">
        <f t="shared" si="4"/>
        <v>-</v>
      </c>
      <c r="N35" s="65" t="s">
        <v>408</v>
      </c>
      <c r="O35" s="63" t="str">
        <f t="shared" si="5"/>
        <v>-</v>
      </c>
      <c r="P35" s="63">
        <v>14.5</v>
      </c>
      <c r="Q35" s="63" t="str">
        <f t="shared" si="6"/>
        <v>-</v>
      </c>
      <c r="R35" s="63">
        <v>37</v>
      </c>
      <c r="S35" s="63">
        <f t="shared" si="7"/>
        <v>0</v>
      </c>
      <c r="T35" s="63">
        <v>71</v>
      </c>
      <c r="V35" s="67">
        <v>8405218981678</v>
      </c>
      <c r="W35" s="68" t="str">
        <f t="shared" si="8"/>
        <v>-</v>
      </c>
      <c r="X35" s="72">
        <v>6744</v>
      </c>
      <c r="Y35" s="66">
        <f t="shared" si="9"/>
        <v>5</v>
      </c>
      <c r="Z35" s="72">
        <v>44</v>
      </c>
      <c r="AA35" s="66" t="str">
        <f t="shared" si="10"/>
        <v>-</v>
      </c>
      <c r="AB35" s="72">
        <v>70</v>
      </c>
    </row>
    <row r="36" spans="2:31" ht="15.75" thickBot="1">
      <c r="B36" s="36">
        <v>8405218991862</v>
      </c>
      <c r="C36" s="14" t="str">
        <f t="shared" si="0"/>
        <v>-</v>
      </c>
      <c r="D36" s="56" t="s">
        <v>351</v>
      </c>
      <c r="E36" s="37" t="str">
        <f t="shared" si="1"/>
        <v>-</v>
      </c>
      <c r="F36" s="37">
        <v>16.5</v>
      </c>
      <c r="G36" s="37">
        <f t="shared" si="2"/>
        <v>8</v>
      </c>
      <c r="H36" s="37">
        <v>47</v>
      </c>
      <c r="I36" s="37" t="str">
        <f t="shared" si="3"/>
        <v>-</v>
      </c>
      <c r="J36" s="37">
        <v>68</v>
      </c>
      <c r="L36" s="62">
        <v>8410218993416</v>
      </c>
      <c r="M36" s="64" t="str">
        <f t="shared" si="4"/>
        <v>-</v>
      </c>
      <c r="N36" s="65" t="s">
        <v>409</v>
      </c>
      <c r="O36" s="63" t="str">
        <f t="shared" si="5"/>
        <v>-</v>
      </c>
      <c r="P36" s="63">
        <v>15</v>
      </c>
      <c r="Q36" s="63" t="str">
        <f t="shared" si="6"/>
        <v>-</v>
      </c>
      <c r="R36" s="63">
        <v>37</v>
      </c>
      <c r="S36" s="63" t="str">
        <f t="shared" si="7"/>
        <v>-</v>
      </c>
      <c r="T36" s="63">
        <v>64</v>
      </c>
      <c r="V36" s="67">
        <v>8405218981679</v>
      </c>
      <c r="W36" s="68" t="str">
        <f t="shared" si="8"/>
        <v>-</v>
      </c>
      <c r="X36" s="72">
        <v>6746</v>
      </c>
      <c r="Y36" s="66">
        <f t="shared" si="9"/>
        <v>7</v>
      </c>
      <c r="Z36" s="72">
        <v>46</v>
      </c>
      <c r="AA36" s="66" t="str">
        <f t="shared" si="10"/>
        <v>-</v>
      </c>
      <c r="AB36" s="72">
        <v>70</v>
      </c>
    </row>
    <row r="37" spans="2:31" ht="14.45" customHeight="1" thickBot="1">
      <c r="B37" s="36">
        <v>8405218991864</v>
      </c>
      <c r="C37" s="14" t="str">
        <f t="shared" si="0"/>
        <v>-</v>
      </c>
      <c r="D37" s="57" t="s">
        <v>352</v>
      </c>
      <c r="E37" s="37" t="str">
        <f t="shared" ref="E37:E60" si="11">IF(F37-Neck&lt;0,"-",F37-Neck)</f>
        <v>-</v>
      </c>
      <c r="F37" s="37">
        <v>16.5</v>
      </c>
      <c r="G37" s="37">
        <f t="shared" ref="G37:G60" si="12">IF(H37-Chest&lt;0,"-",H37-Chest)</f>
        <v>8</v>
      </c>
      <c r="H37" s="37">
        <v>47</v>
      </c>
      <c r="I37" s="37">
        <f t="shared" ref="I37:I60" si="13">IF(J37-Height&lt;0,"-",J37-Height)</f>
        <v>2</v>
      </c>
      <c r="J37" s="37">
        <v>73</v>
      </c>
      <c r="L37" s="62">
        <v>8410218993418</v>
      </c>
      <c r="M37" s="64" t="str">
        <f t="shared" si="4"/>
        <v>-</v>
      </c>
      <c r="N37" s="65" t="s">
        <v>410</v>
      </c>
      <c r="O37" s="63" t="str">
        <f t="shared" ref="O37:O56" si="14">IF(P37-Neck&lt;0,"-",P37-Neck)</f>
        <v>-</v>
      </c>
      <c r="P37" s="63">
        <v>15</v>
      </c>
      <c r="Q37" s="63" t="str">
        <f t="shared" ref="Q37:Q56" si="15">IF(R37-Chest&lt;0,"-",R37-Chest)</f>
        <v>-</v>
      </c>
      <c r="R37" s="63">
        <v>37</v>
      </c>
      <c r="S37" s="63">
        <f t="shared" ref="S37:S56" si="16">IF(T37-Height&lt;0,"-",T37-Height)</f>
        <v>0</v>
      </c>
      <c r="T37" s="63">
        <v>71</v>
      </c>
      <c r="V37" s="73"/>
      <c r="W37" s="73"/>
      <c r="X37" s="69">
        <f>IFERROR(VLOOKUP(MIN(W5:W36),W5:X36,2,FALSE),"")</f>
        <v>4000</v>
      </c>
      <c r="Y37" s="70"/>
      <c r="Z37" s="69">
        <f>IFERROR(VLOOKUP(MIN(Y5:Y36),Y5:Z36,2,FALSE),"")</f>
        <v>40</v>
      </c>
      <c r="AA37" s="71"/>
      <c r="AB37" s="69">
        <f>IFERROR(VLOOKUP(MIN(AA5:AA36),AA5:AB36,2,FALSE),"")</f>
        <v>72</v>
      </c>
      <c r="AC37" s="59"/>
      <c r="AD37" s="59"/>
      <c r="AE37" s="59"/>
    </row>
    <row r="38" spans="2:31" ht="14.45" customHeight="1" thickBot="1">
      <c r="B38" s="36">
        <v>8405218991866</v>
      </c>
      <c r="C38" s="14" t="str">
        <f t="shared" si="0"/>
        <v>-</v>
      </c>
      <c r="D38" s="56" t="s">
        <v>353</v>
      </c>
      <c r="E38" s="37" t="str">
        <f t="shared" si="11"/>
        <v>-</v>
      </c>
      <c r="F38" s="37">
        <v>16.5</v>
      </c>
      <c r="G38" s="37">
        <f t="shared" si="12"/>
        <v>8</v>
      </c>
      <c r="H38" s="37">
        <v>47</v>
      </c>
      <c r="I38" s="37">
        <f t="shared" si="13"/>
        <v>6</v>
      </c>
      <c r="J38" s="37">
        <v>77</v>
      </c>
      <c r="L38" s="62">
        <v>8410218993419</v>
      </c>
      <c r="M38" s="64" t="str">
        <f t="shared" si="4"/>
        <v>-</v>
      </c>
      <c r="N38" s="65" t="s">
        <v>411</v>
      </c>
      <c r="O38" s="63" t="str">
        <f t="shared" si="14"/>
        <v>-</v>
      </c>
      <c r="P38" s="63">
        <v>15</v>
      </c>
      <c r="Q38" s="63" t="str">
        <f t="shared" si="15"/>
        <v>-</v>
      </c>
      <c r="R38" s="63">
        <v>38.5</v>
      </c>
      <c r="S38" s="63" t="str">
        <f t="shared" si="16"/>
        <v>-</v>
      </c>
      <c r="T38" s="63">
        <v>64</v>
      </c>
      <c r="V38" s="58"/>
      <c r="W38" s="58"/>
      <c r="X38" s="58"/>
      <c r="Y38" s="58"/>
      <c r="Z38" s="58"/>
      <c r="AA38" s="58"/>
      <c r="AB38" s="58"/>
      <c r="AC38" s="59"/>
      <c r="AD38" s="59"/>
      <c r="AE38" s="59"/>
    </row>
    <row r="39" spans="2:31" ht="14.45" customHeight="1" thickBot="1">
      <c r="B39" s="36">
        <v>8405218991868</v>
      </c>
      <c r="C39" s="14" t="str">
        <f t="shared" si="0"/>
        <v>-</v>
      </c>
      <c r="D39" s="57" t="s">
        <v>354</v>
      </c>
      <c r="E39" s="37" t="str">
        <f t="shared" si="11"/>
        <v>-</v>
      </c>
      <c r="F39" s="37">
        <v>16.5</v>
      </c>
      <c r="G39" s="37">
        <f t="shared" si="12"/>
        <v>8</v>
      </c>
      <c r="H39" s="37">
        <v>47</v>
      </c>
      <c r="I39" s="37">
        <f t="shared" si="13"/>
        <v>13</v>
      </c>
      <c r="J39" s="37">
        <v>84</v>
      </c>
      <c r="L39" s="62">
        <v>8410218993421</v>
      </c>
      <c r="M39" s="64" t="str">
        <f t="shared" si="4"/>
        <v>-</v>
      </c>
      <c r="N39" s="65" t="s">
        <v>412</v>
      </c>
      <c r="O39" s="63" t="str">
        <f t="shared" si="14"/>
        <v>-</v>
      </c>
      <c r="P39" s="63">
        <v>15</v>
      </c>
      <c r="Q39" s="63" t="str">
        <f t="shared" si="15"/>
        <v>-</v>
      </c>
      <c r="R39" s="63">
        <v>38.5</v>
      </c>
      <c r="S39" s="63">
        <f t="shared" si="16"/>
        <v>0</v>
      </c>
      <c r="T39" s="63">
        <v>71</v>
      </c>
      <c r="V39" s="58"/>
      <c r="W39" s="58"/>
      <c r="X39" s="58"/>
      <c r="Y39" s="58"/>
      <c r="Z39" s="58"/>
      <c r="AA39" s="58"/>
      <c r="AB39" s="58"/>
      <c r="AC39" s="59"/>
      <c r="AD39" s="59"/>
      <c r="AE39" s="59"/>
    </row>
    <row r="40" spans="2:31" ht="14.45" customHeight="1" thickBot="1">
      <c r="B40" s="36">
        <v>8405218991869</v>
      </c>
      <c r="C40" s="14" t="str">
        <f t="shared" si="0"/>
        <v>-</v>
      </c>
      <c r="D40" s="56" t="s">
        <v>355</v>
      </c>
      <c r="E40" s="37">
        <f t="shared" si="11"/>
        <v>0</v>
      </c>
      <c r="F40" s="37">
        <v>17</v>
      </c>
      <c r="G40" s="37">
        <f t="shared" si="12"/>
        <v>10</v>
      </c>
      <c r="H40" s="37">
        <v>49</v>
      </c>
      <c r="I40" s="37" t="str">
        <f t="shared" si="13"/>
        <v>-</v>
      </c>
      <c r="J40" s="37">
        <v>68</v>
      </c>
      <c r="L40" s="62">
        <v>8410218993422</v>
      </c>
      <c r="M40" s="64" t="str">
        <f t="shared" si="4"/>
        <v>-</v>
      </c>
      <c r="N40" s="65" t="s">
        <v>413</v>
      </c>
      <c r="O40" s="63" t="str">
        <f t="shared" si="14"/>
        <v>-</v>
      </c>
      <c r="P40" s="63">
        <v>15.5</v>
      </c>
      <c r="Q40" s="63" t="str">
        <f t="shared" si="15"/>
        <v>-</v>
      </c>
      <c r="R40" s="63">
        <v>38.5</v>
      </c>
      <c r="S40" s="63" t="str">
        <f t="shared" si="16"/>
        <v>-</v>
      </c>
      <c r="T40" s="63">
        <v>64</v>
      </c>
      <c r="V40" s="58"/>
      <c r="W40" s="58"/>
      <c r="X40" s="9"/>
      <c r="Y40" s="9"/>
      <c r="Z40" s="9"/>
      <c r="AA40" s="9"/>
      <c r="AB40" s="9"/>
      <c r="AC40" s="59"/>
      <c r="AD40" s="59"/>
      <c r="AE40" s="59"/>
    </row>
    <row r="41" spans="2:31" ht="14.45" customHeight="1" thickBot="1">
      <c r="B41" s="36">
        <v>8405218991871</v>
      </c>
      <c r="C41" s="14">
        <f t="shared" si="0"/>
        <v>12</v>
      </c>
      <c r="D41" s="57" t="s">
        <v>356</v>
      </c>
      <c r="E41" s="37">
        <f t="shared" si="11"/>
        <v>0</v>
      </c>
      <c r="F41" s="37">
        <v>17</v>
      </c>
      <c r="G41" s="37">
        <f t="shared" si="12"/>
        <v>10</v>
      </c>
      <c r="H41" s="37">
        <v>49</v>
      </c>
      <c r="I41" s="37">
        <f t="shared" si="13"/>
        <v>2</v>
      </c>
      <c r="J41" s="37">
        <v>73</v>
      </c>
      <c r="K41" s="50"/>
      <c r="L41" s="62">
        <v>8410218993424</v>
      </c>
      <c r="M41" s="64" t="str">
        <f t="shared" si="4"/>
        <v>-</v>
      </c>
      <c r="N41" s="65" t="s">
        <v>414</v>
      </c>
      <c r="O41" s="63" t="str">
        <f t="shared" si="14"/>
        <v>-</v>
      </c>
      <c r="P41" s="63">
        <v>15.5</v>
      </c>
      <c r="Q41" s="63" t="str">
        <f t="shared" si="15"/>
        <v>-</v>
      </c>
      <c r="R41" s="63">
        <v>38.5</v>
      </c>
      <c r="S41" s="63">
        <f t="shared" si="16"/>
        <v>0</v>
      </c>
      <c r="T41" s="63">
        <v>71</v>
      </c>
      <c r="V41" s="103" t="s">
        <v>42</v>
      </c>
      <c r="W41" s="103"/>
      <c r="X41" s="103"/>
      <c r="Y41" s="103"/>
      <c r="Z41" s="103"/>
      <c r="AA41" s="58"/>
      <c r="AB41" s="58"/>
      <c r="AC41" s="59"/>
      <c r="AD41" s="59"/>
      <c r="AE41" s="59"/>
    </row>
    <row r="42" spans="2:31" ht="15.75" thickBot="1">
      <c r="B42" s="36">
        <v>8405218991873</v>
      </c>
      <c r="C42" s="14">
        <f t="shared" si="0"/>
        <v>16</v>
      </c>
      <c r="D42" s="56" t="s">
        <v>357</v>
      </c>
      <c r="E42" s="37">
        <f t="shared" si="11"/>
        <v>0</v>
      </c>
      <c r="F42" s="37">
        <v>17</v>
      </c>
      <c r="G42" s="37">
        <f t="shared" si="12"/>
        <v>10</v>
      </c>
      <c r="H42" s="37">
        <v>49</v>
      </c>
      <c r="I42" s="37">
        <f t="shared" si="13"/>
        <v>6</v>
      </c>
      <c r="J42" s="37">
        <v>77</v>
      </c>
      <c r="K42" s="50"/>
      <c r="L42" s="62">
        <v>8410218993425</v>
      </c>
      <c r="M42" s="64" t="str">
        <f t="shared" si="4"/>
        <v>-</v>
      </c>
      <c r="N42" s="65" t="s">
        <v>415</v>
      </c>
      <c r="O42" s="63" t="str">
        <f t="shared" si="14"/>
        <v>-</v>
      </c>
      <c r="P42" s="63">
        <v>15.5</v>
      </c>
      <c r="Q42" s="63">
        <f t="shared" si="15"/>
        <v>1</v>
      </c>
      <c r="R42" s="63">
        <v>40</v>
      </c>
      <c r="S42" s="63" t="str">
        <f t="shared" si="16"/>
        <v>-</v>
      </c>
      <c r="T42" s="63">
        <v>66</v>
      </c>
      <c r="V42" s="3" t="s">
        <v>0</v>
      </c>
      <c r="W42" s="12"/>
      <c r="X42" s="4" t="s">
        <v>1</v>
      </c>
      <c r="Y42" s="4"/>
      <c r="Z42" s="4" t="s">
        <v>3</v>
      </c>
      <c r="AA42" s="58"/>
      <c r="AB42" s="58"/>
      <c r="AC42" s="59"/>
      <c r="AD42" s="59"/>
      <c r="AE42" s="59"/>
    </row>
    <row r="43" spans="2:31" ht="15.75" thickBot="1">
      <c r="B43" s="36">
        <v>8405218991875</v>
      </c>
      <c r="C43" s="14">
        <f t="shared" si="0"/>
        <v>23</v>
      </c>
      <c r="D43" s="57" t="s">
        <v>358</v>
      </c>
      <c r="E43" s="37">
        <f t="shared" si="11"/>
        <v>0</v>
      </c>
      <c r="F43" s="37">
        <v>17</v>
      </c>
      <c r="G43" s="37">
        <f t="shared" si="12"/>
        <v>10</v>
      </c>
      <c r="H43" s="37">
        <v>49</v>
      </c>
      <c r="I43" s="37">
        <f t="shared" si="13"/>
        <v>13</v>
      </c>
      <c r="J43" s="37">
        <v>84</v>
      </c>
      <c r="K43" s="50"/>
      <c r="L43" s="62">
        <v>8410218993427</v>
      </c>
      <c r="M43" s="64" t="str">
        <f t="shared" si="4"/>
        <v>-</v>
      </c>
      <c r="N43" s="65" t="s">
        <v>416</v>
      </c>
      <c r="O43" s="63" t="str">
        <f t="shared" si="14"/>
        <v>-</v>
      </c>
      <c r="P43" s="63">
        <v>15.5</v>
      </c>
      <c r="Q43" s="63">
        <f t="shared" si="15"/>
        <v>1</v>
      </c>
      <c r="R43" s="63">
        <v>40</v>
      </c>
      <c r="S43" s="63">
        <f t="shared" si="16"/>
        <v>2</v>
      </c>
      <c r="T43" s="63">
        <v>73</v>
      </c>
      <c r="V43" s="3">
        <v>8420200014808</v>
      </c>
      <c r="W43" s="17"/>
      <c r="X43" s="104" t="s">
        <v>5</v>
      </c>
      <c r="Y43" s="105"/>
      <c r="Z43" s="106"/>
      <c r="AA43" s="58"/>
      <c r="AB43" s="58"/>
      <c r="AC43" s="59"/>
      <c r="AD43" s="59"/>
      <c r="AE43" s="59"/>
    </row>
    <row r="44" spans="2:31" ht="15.75" thickBot="1">
      <c r="B44" s="36">
        <v>8405218991876</v>
      </c>
      <c r="C44" s="14" t="str">
        <f t="shared" si="0"/>
        <v>-</v>
      </c>
      <c r="D44" s="56" t="s">
        <v>359</v>
      </c>
      <c r="E44" s="37">
        <f t="shared" si="11"/>
        <v>0.5</v>
      </c>
      <c r="F44" s="37">
        <v>17.5</v>
      </c>
      <c r="G44" s="37">
        <f t="shared" si="12"/>
        <v>12</v>
      </c>
      <c r="H44" s="37">
        <v>51</v>
      </c>
      <c r="I44" s="37" t="str">
        <f t="shared" si="13"/>
        <v>-</v>
      </c>
      <c r="J44" s="37">
        <v>68</v>
      </c>
      <c r="K44" s="50"/>
      <c r="L44" s="62">
        <v>8410218993428</v>
      </c>
      <c r="M44" s="64" t="str">
        <f t="shared" si="4"/>
        <v>-</v>
      </c>
      <c r="N44" s="65" t="s">
        <v>417</v>
      </c>
      <c r="O44" s="63" t="str">
        <f t="shared" si="14"/>
        <v>-</v>
      </c>
      <c r="P44" s="63">
        <v>16</v>
      </c>
      <c r="Q44" s="63">
        <f t="shared" si="15"/>
        <v>1</v>
      </c>
      <c r="R44" s="63">
        <v>40</v>
      </c>
      <c r="S44" s="63" t="str">
        <f t="shared" si="16"/>
        <v>-</v>
      </c>
      <c r="T44" s="63">
        <v>66</v>
      </c>
      <c r="V44" s="3">
        <v>8420200010711</v>
      </c>
      <c r="W44" s="14" t="str">
        <f t="shared" ref="W44:W50" si="17">Y44</f>
        <v>-</v>
      </c>
      <c r="X44" s="4" t="s">
        <v>45</v>
      </c>
      <c r="Y44" s="4" t="str">
        <f t="shared" ref="Y44:Y51" si="18">IF(Z44-Chest&lt;0,"-",Z44-Chest)</f>
        <v>-</v>
      </c>
      <c r="Z44" s="4">
        <v>29</v>
      </c>
      <c r="AA44" s="58"/>
      <c r="AB44" s="58"/>
      <c r="AC44" s="59"/>
      <c r="AD44" s="59"/>
      <c r="AE44" s="59"/>
    </row>
    <row r="45" spans="2:31" ht="15.75" thickBot="1">
      <c r="B45" s="36">
        <v>8405218991878</v>
      </c>
      <c r="C45" s="14">
        <f t="shared" si="0"/>
        <v>14.5</v>
      </c>
      <c r="D45" s="57" t="s">
        <v>360</v>
      </c>
      <c r="E45" s="37">
        <f t="shared" si="11"/>
        <v>0.5</v>
      </c>
      <c r="F45" s="37">
        <v>17.5</v>
      </c>
      <c r="G45" s="37">
        <f t="shared" si="12"/>
        <v>12</v>
      </c>
      <c r="H45" s="37">
        <v>51</v>
      </c>
      <c r="I45" s="37">
        <f t="shared" si="13"/>
        <v>2</v>
      </c>
      <c r="J45" s="37">
        <v>73</v>
      </c>
      <c r="K45" s="50"/>
      <c r="L45" s="62">
        <v>8410218993430</v>
      </c>
      <c r="M45" s="64" t="str">
        <f t="shared" si="4"/>
        <v>-</v>
      </c>
      <c r="N45" s="65" t="s">
        <v>418</v>
      </c>
      <c r="O45" s="63" t="str">
        <f t="shared" si="14"/>
        <v>-</v>
      </c>
      <c r="P45" s="63">
        <v>16</v>
      </c>
      <c r="Q45" s="63">
        <f t="shared" si="15"/>
        <v>1</v>
      </c>
      <c r="R45" s="63">
        <v>40</v>
      </c>
      <c r="S45" s="63">
        <f t="shared" si="16"/>
        <v>2</v>
      </c>
      <c r="T45" s="63">
        <v>73</v>
      </c>
      <c r="V45" s="3">
        <v>8420200010728</v>
      </c>
      <c r="W45" s="14" t="str">
        <f t="shared" si="17"/>
        <v>-</v>
      </c>
      <c r="X45" s="4" t="s">
        <v>43</v>
      </c>
      <c r="Y45" s="37" t="str">
        <f t="shared" si="18"/>
        <v>-</v>
      </c>
      <c r="Z45" s="4">
        <v>33</v>
      </c>
      <c r="AA45" s="58"/>
      <c r="AB45" s="58"/>
      <c r="AC45" s="59"/>
      <c r="AD45" s="59"/>
      <c r="AE45" s="59"/>
    </row>
    <row r="46" spans="2:31" ht="15.75" thickBot="1">
      <c r="B46" s="36">
        <v>8405218991880</v>
      </c>
      <c r="C46" s="14">
        <f t="shared" si="0"/>
        <v>18.5</v>
      </c>
      <c r="D46" s="56" t="s">
        <v>361</v>
      </c>
      <c r="E46" s="37">
        <f t="shared" si="11"/>
        <v>0.5</v>
      </c>
      <c r="F46" s="37">
        <v>17.5</v>
      </c>
      <c r="G46" s="37">
        <f t="shared" si="12"/>
        <v>12</v>
      </c>
      <c r="H46" s="37">
        <v>51</v>
      </c>
      <c r="I46" s="37">
        <f t="shared" si="13"/>
        <v>6</v>
      </c>
      <c r="J46" s="37">
        <v>77</v>
      </c>
      <c r="K46" s="50"/>
      <c r="L46" s="62">
        <v>8410218993431</v>
      </c>
      <c r="M46" s="64" t="str">
        <f t="shared" si="4"/>
        <v>-</v>
      </c>
      <c r="N46" s="65" t="s">
        <v>419</v>
      </c>
      <c r="O46" s="63" t="str">
        <f t="shared" si="14"/>
        <v>-</v>
      </c>
      <c r="P46" s="63">
        <v>16</v>
      </c>
      <c r="Q46" s="63">
        <f t="shared" si="15"/>
        <v>3</v>
      </c>
      <c r="R46" s="63">
        <v>42</v>
      </c>
      <c r="S46" s="63" t="str">
        <f t="shared" si="16"/>
        <v>-</v>
      </c>
      <c r="T46" s="63">
        <v>66</v>
      </c>
      <c r="V46" s="3">
        <v>8420200010730</v>
      </c>
      <c r="W46" s="14" t="str">
        <f t="shared" si="17"/>
        <v>-</v>
      </c>
      <c r="X46" s="4" t="s">
        <v>44</v>
      </c>
      <c r="Y46" s="37" t="str">
        <f t="shared" si="18"/>
        <v>-</v>
      </c>
      <c r="Z46" s="4">
        <v>37</v>
      </c>
      <c r="AA46" s="58"/>
      <c r="AB46" s="58"/>
      <c r="AC46" s="59"/>
      <c r="AD46" s="59"/>
      <c r="AE46" s="59"/>
    </row>
    <row r="47" spans="2:31" ht="15.75" thickBot="1">
      <c r="B47" s="36">
        <v>8405218991882</v>
      </c>
      <c r="C47" s="14">
        <f t="shared" si="0"/>
        <v>25.5</v>
      </c>
      <c r="D47" s="57" t="s">
        <v>362</v>
      </c>
      <c r="E47" s="37">
        <f t="shared" si="11"/>
        <v>0.5</v>
      </c>
      <c r="F47" s="37">
        <v>17.5</v>
      </c>
      <c r="G47" s="37">
        <f t="shared" si="12"/>
        <v>12</v>
      </c>
      <c r="H47" s="37">
        <v>51</v>
      </c>
      <c r="I47" s="37">
        <f t="shared" si="13"/>
        <v>13</v>
      </c>
      <c r="J47" s="37">
        <v>84</v>
      </c>
      <c r="K47" s="50"/>
      <c r="L47" s="62">
        <v>8410218993433</v>
      </c>
      <c r="M47" s="64" t="str">
        <f t="shared" si="4"/>
        <v>-</v>
      </c>
      <c r="N47" s="65" t="s">
        <v>420</v>
      </c>
      <c r="O47" s="63" t="str">
        <f t="shared" si="14"/>
        <v>-</v>
      </c>
      <c r="P47" s="63">
        <v>16</v>
      </c>
      <c r="Q47" s="63">
        <f t="shared" si="15"/>
        <v>3</v>
      </c>
      <c r="R47" s="63">
        <v>42</v>
      </c>
      <c r="S47" s="63">
        <f t="shared" si="16"/>
        <v>2</v>
      </c>
      <c r="T47" s="63">
        <v>73</v>
      </c>
      <c r="V47" s="3">
        <v>8420200010731</v>
      </c>
      <c r="W47" s="14">
        <f t="shared" si="17"/>
        <v>2</v>
      </c>
      <c r="X47" s="4" t="s">
        <v>46</v>
      </c>
      <c r="Y47" s="37">
        <f t="shared" si="18"/>
        <v>2</v>
      </c>
      <c r="Z47" s="4">
        <v>41</v>
      </c>
      <c r="AA47" s="58"/>
      <c r="AB47" s="58"/>
      <c r="AC47" s="59"/>
      <c r="AD47" s="59"/>
      <c r="AE47" s="59"/>
    </row>
    <row r="48" spans="2:31" ht="15.75" thickBot="1">
      <c r="B48" s="36">
        <v>8405218991883</v>
      </c>
      <c r="C48" s="14" t="str">
        <f t="shared" si="0"/>
        <v>-</v>
      </c>
      <c r="D48" s="56" t="s">
        <v>363</v>
      </c>
      <c r="E48" s="37">
        <f t="shared" si="11"/>
        <v>1</v>
      </c>
      <c r="F48" s="37">
        <v>18</v>
      </c>
      <c r="G48" s="37">
        <f t="shared" si="12"/>
        <v>14</v>
      </c>
      <c r="H48" s="37">
        <v>53</v>
      </c>
      <c r="I48" s="37" t="str">
        <f t="shared" si="13"/>
        <v>-</v>
      </c>
      <c r="J48" s="37">
        <v>70</v>
      </c>
      <c r="K48" s="50"/>
      <c r="L48" s="62">
        <v>8410218993434</v>
      </c>
      <c r="M48" s="64" t="str">
        <f t="shared" si="4"/>
        <v>-</v>
      </c>
      <c r="N48" s="65" t="s">
        <v>421</v>
      </c>
      <c r="O48" s="63" t="str">
        <f t="shared" si="14"/>
        <v>-</v>
      </c>
      <c r="P48" s="63">
        <v>16.5</v>
      </c>
      <c r="Q48" s="63">
        <f t="shared" si="15"/>
        <v>3</v>
      </c>
      <c r="R48" s="63">
        <v>42</v>
      </c>
      <c r="S48" s="63" t="str">
        <f t="shared" si="16"/>
        <v>-</v>
      </c>
      <c r="T48" s="63">
        <v>66</v>
      </c>
      <c r="V48" s="3">
        <v>8420200010732</v>
      </c>
      <c r="W48" s="14">
        <f t="shared" si="17"/>
        <v>6</v>
      </c>
      <c r="X48" s="4" t="s">
        <v>47</v>
      </c>
      <c r="Y48" s="37">
        <f t="shared" si="18"/>
        <v>6</v>
      </c>
      <c r="Z48" s="4">
        <v>45</v>
      </c>
      <c r="AA48" s="58"/>
      <c r="AB48" s="58"/>
      <c r="AC48" s="59"/>
      <c r="AD48" s="59"/>
      <c r="AE48" s="59"/>
    </row>
    <row r="49" spans="2:31" ht="15.75" thickBot="1">
      <c r="B49" s="36">
        <v>8405218991885</v>
      </c>
      <c r="C49" s="14">
        <f t="shared" si="0"/>
        <v>19</v>
      </c>
      <c r="D49" s="57" t="s">
        <v>364</v>
      </c>
      <c r="E49" s="37">
        <f t="shared" si="11"/>
        <v>1</v>
      </c>
      <c r="F49" s="37">
        <v>18</v>
      </c>
      <c r="G49" s="37">
        <f t="shared" si="12"/>
        <v>14</v>
      </c>
      <c r="H49" s="37">
        <v>53</v>
      </c>
      <c r="I49" s="37">
        <f t="shared" si="13"/>
        <v>4</v>
      </c>
      <c r="J49" s="37">
        <v>75</v>
      </c>
      <c r="K49" s="38"/>
      <c r="L49" s="62">
        <v>8410218993436</v>
      </c>
      <c r="M49" s="64" t="str">
        <f t="shared" si="4"/>
        <v>-</v>
      </c>
      <c r="N49" s="65" t="s">
        <v>422</v>
      </c>
      <c r="O49" s="63" t="str">
        <f t="shared" si="14"/>
        <v>-</v>
      </c>
      <c r="P49" s="63">
        <v>16.5</v>
      </c>
      <c r="Q49" s="63">
        <f t="shared" si="15"/>
        <v>3</v>
      </c>
      <c r="R49" s="63">
        <v>42</v>
      </c>
      <c r="S49" s="63">
        <f t="shared" si="16"/>
        <v>2</v>
      </c>
      <c r="T49" s="63">
        <v>73</v>
      </c>
      <c r="V49" s="3">
        <v>8420200010734</v>
      </c>
      <c r="W49" s="14">
        <f t="shared" si="17"/>
        <v>10</v>
      </c>
      <c r="X49" s="4" t="s">
        <v>48</v>
      </c>
      <c r="Y49" s="37">
        <f t="shared" si="18"/>
        <v>10</v>
      </c>
      <c r="Z49" s="4">
        <v>49</v>
      </c>
      <c r="AA49" s="58"/>
      <c r="AB49" s="58"/>
      <c r="AC49" s="59"/>
      <c r="AD49" s="59"/>
      <c r="AE49" s="59"/>
    </row>
    <row r="50" spans="2:31" ht="15.75" thickBot="1">
      <c r="B50" s="36">
        <v>8405218991887</v>
      </c>
      <c r="C50" s="14">
        <f t="shared" si="0"/>
        <v>26</v>
      </c>
      <c r="D50" s="56" t="s">
        <v>365</v>
      </c>
      <c r="E50" s="37">
        <f t="shared" si="11"/>
        <v>1</v>
      </c>
      <c r="F50" s="37">
        <v>18</v>
      </c>
      <c r="G50" s="37">
        <f t="shared" si="12"/>
        <v>14</v>
      </c>
      <c r="H50" s="37">
        <v>53</v>
      </c>
      <c r="I50" s="37">
        <f t="shared" si="13"/>
        <v>11</v>
      </c>
      <c r="J50" s="37">
        <v>82</v>
      </c>
      <c r="K50" s="38"/>
      <c r="L50" s="62">
        <v>8410218993437</v>
      </c>
      <c r="M50" s="64" t="str">
        <f t="shared" si="4"/>
        <v>-</v>
      </c>
      <c r="N50" s="65" t="s">
        <v>423</v>
      </c>
      <c r="O50" s="63" t="str">
        <f t="shared" si="14"/>
        <v>-</v>
      </c>
      <c r="P50" s="63">
        <v>16.5</v>
      </c>
      <c r="Q50" s="63">
        <f t="shared" si="15"/>
        <v>5</v>
      </c>
      <c r="R50" s="63">
        <v>44</v>
      </c>
      <c r="S50" s="63" t="str">
        <f t="shared" si="16"/>
        <v>-</v>
      </c>
      <c r="T50" s="63">
        <v>66</v>
      </c>
      <c r="V50" s="3">
        <v>8420200010735</v>
      </c>
      <c r="W50" s="14">
        <f t="shared" si="17"/>
        <v>14</v>
      </c>
      <c r="X50" s="4" t="s">
        <v>49</v>
      </c>
      <c r="Y50" s="37">
        <f t="shared" si="18"/>
        <v>14</v>
      </c>
      <c r="Z50" s="4">
        <v>53</v>
      </c>
      <c r="AA50" s="58"/>
      <c r="AB50" s="58"/>
      <c r="AC50" s="59"/>
      <c r="AD50" s="59"/>
      <c r="AE50" s="59"/>
    </row>
    <row r="51" spans="2:31" ht="15.75" thickBot="1">
      <c r="B51" s="36">
        <v>8405218991888</v>
      </c>
      <c r="C51" s="14" t="str">
        <f t="shared" si="0"/>
        <v>-</v>
      </c>
      <c r="D51" s="57" t="s">
        <v>366</v>
      </c>
      <c r="E51" s="37">
        <f t="shared" si="11"/>
        <v>1.5</v>
      </c>
      <c r="F51" s="37">
        <v>18.5</v>
      </c>
      <c r="G51" s="37">
        <f t="shared" si="12"/>
        <v>16</v>
      </c>
      <c r="H51" s="37">
        <v>55</v>
      </c>
      <c r="I51" s="37" t="str">
        <f t="shared" si="13"/>
        <v>-</v>
      </c>
      <c r="J51" s="37">
        <v>70</v>
      </c>
      <c r="L51" s="62">
        <v>8410218993439</v>
      </c>
      <c r="M51" s="64" t="str">
        <f t="shared" si="4"/>
        <v>-</v>
      </c>
      <c r="N51" s="65" t="s">
        <v>424</v>
      </c>
      <c r="O51" s="63" t="str">
        <f t="shared" si="14"/>
        <v>-</v>
      </c>
      <c r="P51" s="63">
        <v>16.5</v>
      </c>
      <c r="Q51" s="63">
        <f t="shared" si="15"/>
        <v>5</v>
      </c>
      <c r="R51" s="63">
        <v>44</v>
      </c>
      <c r="S51" s="63">
        <f t="shared" si="16"/>
        <v>2</v>
      </c>
      <c r="T51" s="63">
        <v>73</v>
      </c>
      <c r="V51" s="32"/>
      <c r="W51" s="14">
        <f t="shared" ref="W51" si="19">Y51</f>
        <v>60</v>
      </c>
      <c r="X51" s="33" t="s">
        <v>228</v>
      </c>
      <c r="Y51" s="37">
        <f t="shared" si="18"/>
        <v>60</v>
      </c>
      <c r="Z51" s="33">
        <v>99</v>
      </c>
      <c r="AA51" s="58"/>
      <c r="AB51" s="58"/>
      <c r="AC51" s="59"/>
      <c r="AD51" s="59"/>
      <c r="AE51" s="59"/>
    </row>
    <row r="52" spans="2:31" ht="15.75" thickBot="1">
      <c r="B52" s="36">
        <v>8405218991890</v>
      </c>
      <c r="C52" s="14">
        <f t="shared" si="0"/>
        <v>21.5</v>
      </c>
      <c r="D52" s="56" t="s">
        <v>367</v>
      </c>
      <c r="E52" s="37">
        <f t="shared" si="11"/>
        <v>1.5</v>
      </c>
      <c r="F52" s="37">
        <v>18.5</v>
      </c>
      <c r="G52" s="37">
        <f t="shared" si="12"/>
        <v>16</v>
      </c>
      <c r="H52" s="37">
        <v>55</v>
      </c>
      <c r="I52" s="37">
        <f t="shared" si="13"/>
        <v>4</v>
      </c>
      <c r="J52" s="37">
        <v>75</v>
      </c>
      <c r="L52" s="62">
        <v>8410218993440</v>
      </c>
      <c r="M52" s="64">
        <f t="shared" si="4"/>
        <v>5</v>
      </c>
      <c r="N52" s="65" t="s">
        <v>425</v>
      </c>
      <c r="O52" s="63">
        <f t="shared" si="14"/>
        <v>0</v>
      </c>
      <c r="P52" s="63">
        <v>17</v>
      </c>
      <c r="Q52" s="63">
        <f t="shared" si="15"/>
        <v>5</v>
      </c>
      <c r="R52" s="63">
        <v>44</v>
      </c>
      <c r="S52" s="63" t="str">
        <f t="shared" si="16"/>
        <v>-</v>
      </c>
      <c r="T52" s="63">
        <v>66</v>
      </c>
      <c r="V52" s="1"/>
      <c r="W52" s="1"/>
      <c r="X52" s="8" t="str">
        <f>IFERROR(VLOOKUP(MIN(W44:W51),W44:X51,2,FALSE),"")</f>
        <v>LARGE</v>
      </c>
      <c r="Y52" s="2"/>
      <c r="Z52" s="8">
        <f>IFERROR(VLOOKUP(MIN(Y44:Y51),Y44:Z51,2,FALSE),"")</f>
        <v>41</v>
      </c>
      <c r="AA52" s="58"/>
      <c r="AB52" s="58"/>
      <c r="AC52" s="59"/>
      <c r="AD52" s="59"/>
      <c r="AE52" s="59"/>
    </row>
    <row r="53" spans="2:31" ht="15.75" thickBot="1">
      <c r="B53" s="36">
        <v>8405218991892</v>
      </c>
      <c r="C53" s="14">
        <f t="shared" si="0"/>
        <v>28.5</v>
      </c>
      <c r="D53" s="57" t="s">
        <v>368</v>
      </c>
      <c r="E53" s="37">
        <f t="shared" si="11"/>
        <v>1.5</v>
      </c>
      <c r="F53" s="37">
        <v>18.5</v>
      </c>
      <c r="G53" s="37">
        <f t="shared" si="12"/>
        <v>16</v>
      </c>
      <c r="H53" s="37">
        <v>55</v>
      </c>
      <c r="I53" s="37">
        <f t="shared" si="13"/>
        <v>11</v>
      </c>
      <c r="J53" s="37">
        <v>82</v>
      </c>
      <c r="L53" s="62">
        <v>8410218993442</v>
      </c>
      <c r="M53" s="64">
        <f t="shared" si="4"/>
        <v>5</v>
      </c>
      <c r="N53" s="65" t="s">
        <v>426</v>
      </c>
      <c r="O53" s="63">
        <f t="shared" si="14"/>
        <v>0</v>
      </c>
      <c r="P53" s="63">
        <v>17</v>
      </c>
      <c r="Q53" s="63">
        <f t="shared" si="15"/>
        <v>5</v>
      </c>
      <c r="R53" s="63">
        <v>44</v>
      </c>
      <c r="S53" s="63">
        <f t="shared" si="16"/>
        <v>2</v>
      </c>
      <c r="T53" s="63">
        <v>73</v>
      </c>
      <c r="V53" s="58"/>
      <c r="W53" s="58"/>
      <c r="X53" s="58"/>
      <c r="Y53" s="58"/>
      <c r="Z53" s="58"/>
      <c r="AA53" s="58"/>
      <c r="AB53" s="58"/>
      <c r="AC53" s="59"/>
      <c r="AD53" s="59"/>
      <c r="AE53" s="59"/>
    </row>
    <row r="54" spans="2:31" ht="15.75" thickBot="1">
      <c r="B54" s="36">
        <v>8405219079537</v>
      </c>
      <c r="C54" s="14" t="str">
        <f t="shared" si="0"/>
        <v>-</v>
      </c>
      <c r="D54" s="56" t="s">
        <v>369</v>
      </c>
      <c r="E54" s="37" t="str">
        <f t="shared" si="11"/>
        <v>-</v>
      </c>
      <c r="F54" s="37">
        <v>12</v>
      </c>
      <c r="G54" s="37" t="str">
        <f t="shared" si="12"/>
        <v>-</v>
      </c>
      <c r="H54" s="37">
        <v>29</v>
      </c>
      <c r="I54" s="37" t="str">
        <f t="shared" si="13"/>
        <v>-</v>
      </c>
      <c r="J54" s="37">
        <v>61</v>
      </c>
      <c r="L54" s="62">
        <v>8410218993497</v>
      </c>
      <c r="M54" s="64" t="str">
        <f t="shared" si="4"/>
        <v>-</v>
      </c>
      <c r="N54" s="65" t="s">
        <v>427</v>
      </c>
      <c r="O54" s="63" t="str">
        <f t="shared" si="14"/>
        <v>-</v>
      </c>
      <c r="P54" s="63">
        <v>14</v>
      </c>
      <c r="Q54" s="63" t="str">
        <f t="shared" si="15"/>
        <v>-</v>
      </c>
      <c r="R54" s="63">
        <v>35.5</v>
      </c>
      <c r="S54" s="63" t="str">
        <f t="shared" si="16"/>
        <v>-</v>
      </c>
      <c r="T54" s="63">
        <v>64</v>
      </c>
      <c r="V54" s="58"/>
      <c r="W54" s="58"/>
      <c r="X54" s="58"/>
      <c r="Y54" s="58"/>
      <c r="Z54" s="58"/>
      <c r="AA54" s="58"/>
      <c r="AB54" s="58"/>
      <c r="AC54" s="59"/>
      <c r="AD54" s="59"/>
      <c r="AE54" s="59"/>
    </row>
    <row r="55" spans="2:31" ht="15.75" thickBot="1">
      <c r="B55" s="36">
        <v>8405219079539</v>
      </c>
      <c r="C55" s="14" t="str">
        <f t="shared" si="0"/>
        <v>-</v>
      </c>
      <c r="D55" s="57" t="s">
        <v>370</v>
      </c>
      <c r="E55" s="37" t="str">
        <f t="shared" si="11"/>
        <v>-</v>
      </c>
      <c r="F55" s="37">
        <v>12</v>
      </c>
      <c r="G55" s="37" t="str">
        <f t="shared" si="12"/>
        <v>-</v>
      </c>
      <c r="H55" s="37">
        <v>29</v>
      </c>
      <c r="I55" s="37" t="str">
        <f t="shared" si="13"/>
        <v>-</v>
      </c>
      <c r="J55" s="37">
        <v>65</v>
      </c>
      <c r="L55" s="62">
        <v>8410219079534</v>
      </c>
      <c r="M55" s="64" t="str">
        <f t="shared" si="4"/>
        <v>-</v>
      </c>
      <c r="N55" s="65" t="s">
        <v>428</v>
      </c>
      <c r="O55" s="63" t="str">
        <f t="shared" si="14"/>
        <v>-</v>
      </c>
      <c r="P55" s="63">
        <v>12.5</v>
      </c>
      <c r="Q55" s="63" t="str">
        <f t="shared" si="15"/>
        <v>-</v>
      </c>
      <c r="R55" s="63">
        <v>32</v>
      </c>
      <c r="S55" s="63" t="str">
        <f t="shared" si="16"/>
        <v>-</v>
      </c>
      <c r="T55" s="63">
        <v>58</v>
      </c>
      <c r="V55" s="58"/>
      <c r="W55" s="58"/>
      <c r="X55" s="58"/>
      <c r="Y55" s="58"/>
      <c r="Z55" s="58"/>
      <c r="AA55" s="58"/>
      <c r="AB55" s="58"/>
      <c r="AC55" s="59"/>
      <c r="AD55" s="59"/>
      <c r="AE55" s="59"/>
    </row>
    <row r="56" spans="2:31" ht="15.75" thickBot="1">
      <c r="B56" s="36">
        <v>8405219079540</v>
      </c>
      <c r="C56" s="14" t="str">
        <f t="shared" si="0"/>
        <v>-</v>
      </c>
      <c r="D56" s="56" t="s">
        <v>371</v>
      </c>
      <c r="E56" s="37" t="str">
        <f t="shared" si="11"/>
        <v>-</v>
      </c>
      <c r="F56" s="37">
        <v>12.5</v>
      </c>
      <c r="G56" s="37" t="str">
        <f t="shared" si="12"/>
        <v>-</v>
      </c>
      <c r="H56" s="37">
        <v>31</v>
      </c>
      <c r="I56" s="37" t="str">
        <f t="shared" si="13"/>
        <v>-</v>
      </c>
      <c r="J56" s="37">
        <v>60</v>
      </c>
      <c r="L56" s="62">
        <v>8410219079536</v>
      </c>
      <c r="M56" s="64" t="str">
        <f t="shared" si="4"/>
        <v>-</v>
      </c>
      <c r="N56" s="65" t="s">
        <v>429</v>
      </c>
      <c r="O56" s="63" t="str">
        <f t="shared" si="14"/>
        <v>-</v>
      </c>
      <c r="P56" s="63">
        <v>12.5</v>
      </c>
      <c r="Q56" s="63" t="str">
        <f t="shared" si="15"/>
        <v>-</v>
      </c>
      <c r="R56" s="63">
        <v>32</v>
      </c>
      <c r="S56" s="63" t="str">
        <f t="shared" si="16"/>
        <v>-</v>
      </c>
      <c r="T56" s="63">
        <v>65</v>
      </c>
      <c r="V56" s="58"/>
      <c r="W56" s="58"/>
      <c r="X56" s="58"/>
      <c r="Y56" s="58"/>
      <c r="Z56" s="58"/>
      <c r="AA56" s="58"/>
      <c r="AB56" s="58"/>
      <c r="AC56" s="59"/>
      <c r="AD56" s="59"/>
      <c r="AE56" s="59"/>
    </row>
    <row r="57" spans="2:31" ht="15.75" thickBot="1">
      <c r="B57" s="36">
        <v>8405219079542</v>
      </c>
      <c r="C57" s="14" t="str">
        <f t="shared" si="0"/>
        <v>-</v>
      </c>
      <c r="D57" s="57" t="s">
        <v>372</v>
      </c>
      <c r="E57" s="37" t="str">
        <f t="shared" si="11"/>
        <v>-</v>
      </c>
      <c r="F57" s="37">
        <v>12.5</v>
      </c>
      <c r="G57" s="37" t="str">
        <f t="shared" si="12"/>
        <v>-</v>
      </c>
      <c r="H57" s="37">
        <v>31</v>
      </c>
      <c r="I57" s="37" t="str">
        <f t="shared" si="13"/>
        <v>-</v>
      </c>
      <c r="J57" s="37">
        <v>67</v>
      </c>
      <c r="N57" s="8" t="str">
        <f>IFERROR(VLOOKUP(MIN(M2:M56),M2:N56,2,FALSE),"")</f>
        <v>22M-31</v>
      </c>
      <c r="P57" s="8">
        <f>IFERROR(VLOOKUP(MIN(O2:O56),O2:P56,2,FALSE),"")</f>
        <v>17</v>
      </c>
      <c r="Q57" s="9"/>
      <c r="R57" s="8">
        <f>IFERROR(VLOOKUP(MIN(Q2:Q56),Q2:R56,2,FALSE),"")</f>
        <v>40</v>
      </c>
      <c r="S57" s="9"/>
      <c r="T57" s="8">
        <f>IFERROR(VLOOKUP(MIN(S2:S56),S2:T56,2,FALSE),"")</f>
        <v>71</v>
      </c>
      <c r="V57" s="60"/>
      <c r="W57" s="60"/>
      <c r="X57" s="61"/>
      <c r="Y57" s="61"/>
      <c r="Z57" s="58"/>
      <c r="AA57" s="58"/>
      <c r="AB57" s="58"/>
      <c r="AC57" s="59"/>
      <c r="AD57" s="59"/>
      <c r="AE57" s="59"/>
    </row>
    <row r="58" spans="2:31" ht="15.75" thickBot="1">
      <c r="B58" s="36">
        <v>8405219079543</v>
      </c>
      <c r="C58" s="14" t="str">
        <f t="shared" si="0"/>
        <v>-</v>
      </c>
      <c r="D58" s="56" t="s">
        <v>373</v>
      </c>
      <c r="E58" s="37" t="str">
        <f t="shared" si="11"/>
        <v>-</v>
      </c>
      <c r="F58" s="37">
        <v>13</v>
      </c>
      <c r="G58" s="37" t="str">
        <f t="shared" si="12"/>
        <v>-</v>
      </c>
      <c r="H58" s="37">
        <v>33</v>
      </c>
      <c r="I58" s="37" t="str">
        <f t="shared" si="13"/>
        <v>-</v>
      </c>
      <c r="J58" s="37">
        <v>62</v>
      </c>
      <c r="V58" s="60"/>
      <c r="W58" s="60"/>
      <c r="X58" s="61"/>
      <c r="Y58" s="61"/>
      <c r="Z58" s="58"/>
      <c r="AA58" s="58"/>
      <c r="AB58" s="58"/>
      <c r="AC58" s="59"/>
      <c r="AD58" s="59"/>
      <c r="AE58" s="59"/>
    </row>
    <row r="59" spans="2:31" ht="15.75" thickBot="1">
      <c r="B59" s="36">
        <v>8405219079545</v>
      </c>
      <c r="C59" s="14" t="str">
        <f t="shared" si="0"/>
        <v>-</v>
      </c>
      <c r="D59" s="57" t="s">
        <v>374</v>
      </c>
      <c r="E59" s="37" t="str">
        <f t="shared" si="11"/>
        <v>-</v>
      </c>
      <c r="F59" s="37">
        <v>13</v>
      </c>
      <c r="G59" s="37" t="str">
        <f t="shared" si="12"/>
        <v>-</v>
      </c>
      <c r="H59" s="37">
        <v>33</v>
      </c>
      <c r="I59" s="37" t="str">
        <f t="shared" si="13"/>
        <v>-</v>
      </c>
      <c r="J59" s="37">
        <v>69</v>
      </c>
      <c r="V59" s="59"/>
      <c r="W59" s="59"/>
      <c r="X59" s="59"/>
      <c r="Y59" s="59"/>
      <c r="Z59" s="59"/>
      <c r="AA59" s="59"/>
      <c r="AB59" s="59"/>
      <c r="AC59" s="59"/>
      <c r="AD59" s="59"/>
      <c r="AE59" s="59"/>
    </row>
    <row r="60" spans="2:31" ht="15.75" thickBot="1">
      <c r="B60" s="36">
        <v>1000210461151</v>
      </c>
      <c r="C60" s="14" t="str">
        <f t="shared" si="0"/>
        <v>-</v>
      </c>
      <c r="D60" s="56" t="s">
        <v>375</v>
      </c>
      <c r="E60" s="37" t="str">
        <f t="shared" si="11"/>
        <v>-</v>
      </c>
      <c r="F60" s="37">
        <v>11.5</v>
      </c>
      <c r="G60" s="37" t="str">
        <f t="shared" si="12"/>
        <v>-</v>
      </c>
      <c r="H60" s="37">
        <v>27</v>
      </c>
      <c r="I60" s="37" t="str">
        <f t="shared" si="13"/>
        <v>-</v>
      </c>
      <c r="J60" s="37">
        <v>61</v>
      </c>
      <c r="V60" s="59"/>
      <c r="W60" s="59"/>
      <c r="X60" s="59"/>
      <c r="Y60" s="59"/>
      <c r="Z60" s="59"/>
      <c r="AA60" s="59"/>
      <c r="AB60" s="59"/>
      <c r="AC60" s="59"/>
      <c r="AD60" s="59"/>
      <c r="AE60" s="59"/>
    </row>
    <row r="61" spans="2:31">
      <c r="D61" s="8" t="str">
        <f>IFERROR(VLOOKUP(MIN(C6:C60),C6:D60,2,FALSE),"")</f>
        <v>17, 34</v>
      </c>
      <c r="F61" s="8">
        <f>IFERROR(VLOOKUP(MIN(E6:E60),E6:F60,2,FALSE),"")</f>
        <v>17</v>
      </c>
      <c r="G61" s="9"/>
      <c r="H61" s="8">
        <f>IFERROR(VLOOKUP(MIN(G6:G60),G6:H60,2,FALSE),"")</f>
        <v>39</v>
      </c>
      <c r="I61" s="9"/>
      <c r="J61" s="8">
        <f>IFERROR(VLOOKUP(MIN(I6:I60),I6:J60,2,FALSE),"")</f>
        <v>73</v>
      </c>
      <c r="V61" s="59"/>
      <c r="W61" s="59"/>
      <c r="X61" s="59"/>
      <c r="Y61" s="59"/>
      <c r="Z61" s="59"/>
      <c r="AA61" s="59"/>
      <c r="AB61" s="59"/>
      <c r="AC61" s="59"/>
      <c r="AD61" s="59"/>
      <c r="AE61" s="59"/>
    </row>
    <row r="62" spans="2:31">
      <c r="V62" s="59"/>
      <c r="W62" s="59"/>
      <c r="X62" s="59"/>
      <c r="Y62" s="59"/>
      <c r="Z62" s="59"/>
      <c r="AA62" s="59"/>
      <c r="AB62" s="59"/>
      <c r="AC62" s="59"/>
      <c r="AD62" s="59"/>
      <c r="AE62" s="59"/>
    </row>
    <row r="63" spans="2:31">
      <c r="V63" s="59"/>
      <c r="W63" s="59"/>
      <c r="X63" s="59"/>
      <c r="Y63" s="59"/>
      <c r="Z63" s="59"/>
      <c r="AA63" s="59"/>
      <c r="AB63" s="59"/>
      <c r="AC63" s="59"/>
      <c r="AD63" s="59"/>
      <c r="AE63" s="59"/>
    </row>
  </sheetData>
  <sheetProtection sheet="1" objects="1" scenarios="1" selectLockedCells="1"/>
  <sortState ref="J9:N43">
    <sortCondition ref="K9:K43"/>
  </sortState>
  <mergeCells count="8">
    <mergeCell ref="X4:AB4"/>
    <mergeCell ref="V2:AB2"/>
    <mergeCell ref="X43:Z43"/>
    <mergeCell ref="V41:Z41"/>
    <mergeCell ref="D4:J4"/>
    <mergeCell ref="B2:J2"/>
    <mergeCell ref="L2:R2"/>
    <mergeCell ref="N4:T4"/>
  </mergeCells>
  <conditionalFormatting sqref="N5">
    <cfRule type="cellIs" dxfId="34" priority="15" operator="equal">
      <formula>$N$34</formula>
    </cfRule>
  </conditionalFormatting>
  <conditionalFormatting sqref="F5">
    <cfRule type="cellIs" dxfId="33" priority="75" operator="equal">
      <formula>$F$61</formula>
    </cfRule>
  </conditionalFormatting>
  <conditionalFormatting sqref="H5">
    <cfRule type="cellIs" dxfId="32" priority="76" operator="equal">
      <formula>$H$61</formula>
    </cfRule>
  </conditionalFormatting>
  <conditionalFormatting sqref="J5:J21">
    <cfRule type="cellIs" dxfId="31" priority="77" operator="equal">
      <formula>$J$61</formula>
    </cfRule>
  </conditionalFormatting>
  <conditionalFormatting sqref="D5">
    <cfRule type="cellIs" dxfId="30" priority="78" operator="equal">
      <formula>$D$61</formula>
    </cfRule>
  </conditionalFormatting>
  <conditionalFormatting sqref="J22:J60">
    <cfRule type="cellIs" dxfId="29" priority="14" operator="equal">
      <formula>$J$61</formula>
    </cfRule>
  </conditionalFormatting>
  <conditionalFormatting sqref="H6:H60">
    <cfRule type="cellIs" dxfId="28" priority="13" operator="equal">
      <formula>$H$61</formula>
    </cfRule>
  </conditionalFormatting>
  <conditionalFormatting sqref="F6:F60">
    <cfRule type="cellIs" dxfId="27" priority="12" operator="equal">
      <formula>$F$61</formula>
    </cfRule>
  </conditionalFormatting>
  <conditionalFormatting sqref="T5:T56">
    <cfRule type="cellIs" dxfId="26" priority="11" operator="equal">
      <formula>$T$57</formula>
    </cfRule>
  </conditionalFormatting>
  <conditionalFormatting sqref="R5:R56">
    <cfRule type="cellIs" dxfId="25" priority="10" operator="equal">
      <formula>$R$57</formula>
    </cfRule>
  </conditionalFormatting>
  <conditionalFormatting sqref="P5:P56">
    <cfRule type="cellIs" dxfId="24" priority="8" operator="equal">
      <formula>$P$57</formula>
    </cfRule>
  </conditionalFormatting>
  <conditionalFormatting sqref="Z44:Z51">
    <cfRule type="cellIs" dxfId="23" priority="79" operator="equal">
      <formula>$Z$52</formula>
    </cfRule>
  </conditionalFormatting>
  <conditionalFormatting sqref="X44:X51">
    <cfRule type="cellIs" dxfId="22" priority="81" operator="equal">
      <formula>$X$52</formula>
    </cfRule>
  </conditionalFormatting>
  <conditionalFormatting sqref="X5">
    <cfRule type="cellIs" dxfId="21" priority="7" operator="equal">
      <formula>$N$34</formula>
    </cfRule>
  </conditionalFormatting>
  <conditionalFormatting sqref="AB5">
    <cfRule type="cellIs" dxfId="20" priority="5" operator="equal">
      <formula>$R$57</formula>
    </cfRule>
  </conditionalFormatting>
  <conditionalFormatting sqref="Z5">
    <cfRule type="cellIs" dxfId="19" priority="4" operator="equal">
      <formula>$P$57</formula>
    </cfRule>
  </conditionalFormatting>
  <conditionalFormatting sqref="X5:X36">
    <cfRule type="cellIs" dxfId="18" priority="3" operator="equal">
      <formula>$X$37</formula>
    </cfRule>
  </conditionalFormatting>
  <conditionalFormatting sqref="Z5:Z36">
    <cfRule type="cellIs" dxfId="17" priority="2" operator="equal">
      <formula>$Z$37</formula>
    </cfRule>
  </conditionalFormatting>
  <conditionalFormatting sqref="AB5:AB36">
    <cfRule type="cellIs" dxfId="16" priority="1" operator="equal">
      <formula>$AB$37</formula>
    </cfRule>
  </conditionalFormatting>
  <pageMargins left="0.7" right="0.7" top="0.75" bottom="0.75" header="0.3" footer="0.3"/>
  <pageSetup orientation="landscape" r:id="rId1"/>
  <headerFooter>
    <oddHeader>&amp;C&amp;A</oddHeader>
  </headerFooter>
</worksheet>
</file>

<file path=xl/worksheets/sheet6.xml><?xml version="1.0" encoding="utf-8"?>
<worksheet xmlns="http://schemas.openxmlformats.org/spreadsheetml/2006/main" xmlns:r="http://schemas.openxmlformats.org/officeDocument/2006/relationships">
  <sheetPr>
    <pageSetUpPr fitToPage="1"/>
  </sheetPr>
  <dimension ref="B2:X86"/>
  <sheetViews>
    <sheetView showGridLines="0" showRowColHeaders="0" zoomScaleNormal="100" workbookViewId="0">
      <selection activeCell="U20" sqref="U20"/>
    </sheetView>
  </sheetViews>
  <sheetFormatPr defaultRowHeight="15"/>
  <cols>
    <col min="1" max="1" width="2.7109375" customWidth="1"/>
    <col min="2" max="2" width="18.5703125" style="1" customWidth="1"/>
    <col min="3" max="3" width="1.28515625" style="1" hidden="1" customWidth="1"/>
    <col min="4" max="4" width="9.140625" style="2"/>
    <col min="5" max="5" width="2.7109375" style="2" hidden="1" customWidth="1"/>
    <col min="6" max="6" width="9.140625" style="2"/>
    <col min="7" max="7" width="2.7109375" style="2" hidden="1" customWidth="1"/>
    <col min="8" max="8" width="9.140625" style="2"/>
    <col min="9" max="9" width="1.28515625" style="2" hidden="1" customWidth="1"/>
    <col min="10" max="10" width="9.140625" style="2"/>
    <col min="12" max="12" width="16.28515625" bestFit="1" customWidth="1"/>
    <col min="13" max="13" width="3.7109375" hidden="1" customWidth="1"/>
    <col min="15" max="15" width="2.7109375" hidden="1" customWidth="1"/>
    <col min="17" max="17" width="2.7109375" hidden="1" customWidth="1"/>
    <col min="19" max="19" width="2.7109375" hidden="1" customWidth="1"/>
  </cols>
  <sheetData>
    <row r="2" spans="2:20">
      <c r="B2" s="3" t="s">
        <v>0</v>
      </c>
      <c r="C2" s="12"/>
      <c r="D2" s="4" t="s">
        <v>1</v>
      </c>
      <c r="E2" s="10"/>
      <c r="F2" s="4" t="s">
        <v>3</v>
      </c>
      <c r="G2" s="10"/>
      <c r="H2" s="4" t="s">
        <v>14</v>
      </c>
      <c r="I2" s="10"/>
      <c r="J2" s="4" t="s">
        <v>4</v>
      </c>
      <c r="L2" s="109" t="s">
        <v>132</v>
      </c>
      <c r="M2" s="109"/>
      <c r="N2" s="109"/>
      <c r="O2" s="109"/>
      <c r="P2" s="109"/>
      <c r="Q2" s="109"/>
      <c r="R2" s="109"/>
      <c r="S2" s="109"/>
      <c r="T2" s="109"/>
    </row>
    <row r="3" spans="2:20">
      <c r="B3" s="3">
        <v>8405219207104</v>
      </c>
      <c r="C3" s="12"/>
      <c r="D3" s="102" t="s">
        <v>5</v>
      </c>
      <c r="E3" s="102"/>
      <c r="F3" s="102"/>
      <c r="G3" s="102"/>
      <c r="H3" s="102"/>
      <c r="I3" s="102"/>
      <c r="J3" s="102"/>
      <c r="L3" s="3" t="s">
        <v>0</v>
      </c>
      <c r="M3" s="12"/>
      <c r="N3" s="4" t="s">
        <v>1</v>
      </c>
      <c r="O3" s="10"/>
      <c r="P3" s="4" t="s">
        <v>3</v>
      </c>
      <c r="Q3" s="10"/>
      <c r="R3" s="4" t="s">
        <v>14</v>
      </c>
      <c r="S3" s="10"/>
      <c r="T3" s="4" t="s">
        <v>4</v>
      </c>
    </row>
    <row r="4" spans="2:20">
      <c r="B4" s="36">
        <v>8405200011050</v>
      </c>
      <c r="C4" s="14">
        <f>IF(OR(E4="-",G4="-",I4="-"),"-",E4+G4+I4)</f>
        <v>35</v>
      </c>
      <c r="D4" s="37">
        <v>7656</v>
      </c>
      <c r="E4" s="10">
        <f t="shared" ref="E4:E20" si="0">IF(F4-Chest&lt;0,"-",F4-Chest)</f>
        <v>15</v>
      </c>
      <c r="F4" s="37">
        <v>54</v>
      </c>
      <c r="G4" s="10">
        <f t="shared" ref="G4:G20" si="1">IF(H4-Hips&lt;0,"-",H4-Hips)</f>
        <v>15</v>
      </c>
      <c r="H4" s="37">
        <v>58</v>
      </c>
      <c r="I4" s="10">
        <f t="shared" ref="I4:I20" si="2">IF(J4-Height&lt;0,"-",J4-Height)</f>
        <v>5</v>
      </c>
      <c r="J4" s="37">
        <v>76</v>
      </c>
      <c r="L4" s="3">
        <v>8415200077906</v>
      </c>
      <c r="M4" s="12"/>
      <c r="N4" s="102" t="s">
        <v>5</v>
      </c>
      <c r="O4" s="102"/>
      <c r="P4" s="102"/>
      <c r="Q4" s="102"/>
      <c r="R4" s="102"/>
      <c r="S4" s="102"/>
      <c r="T4" s="102"/>
    </row>
    <row r="5" spans="2:20">
      <c r="B5" s="36">
        <v>8405219207105</v>
      </c>
      <c r="C5" s="14" t="str">
        <f t="shared" ref="C5:C20" si="3">IF(OR(E5="-",G5="-",I5="-"),"-",E5+G5+I5)</f>
        <v>-</v>
      </c>
      <c r="D5" s="37">
        <v>6432</v>
      </c>
      <c r="E5" s="37" t="str">
        <f t="shared" si="0"/>
        <v>-</v>
      </c>
      <c r="F5" s="37">
        <v>30</v>
      </c>
      <c r="G5" s="37" t="str">
        <f t="shared" si="1"/>
        <v>-</v>
      </c>
      <c r="H5" s="37">
        <v>34</v>
      </c>
      <c r="I5" s="37" t="str">
        <f t="shared" si="2"/>
        <v>-</v>
      </c>
      <c r="J5" s="37">
        <v>64</v>
      </c>
      <c r="L5" s="36">
        <v>8415200077907</v>
      </c>
      <c r="M5" s="14" t="str">
        <f>IF(OR(O5="-",Q5="-",S5="-"),"-",O5+Q5+S5)</f>
        <v>-</v>
      </c>
      <c r="N5" s="37">
        <v>6432</v>
      </c>
      <c r="O5" s="37" t="str">
        <f t="shared" ref="O5:O18" si="4">IF(P5-Chest&lt;0,"-",P5-Chest)</f>
        <v>-</v>
      </c>
      <c r="P5" s="37">
        <v>30</v>
      </c>
      <c r="Q5" s="37" t="str">
        <f t="shared" ref="Q5:Q18" si="5">IF(R5-Hips&lt;0,"-",R5-Hips)</f>
        <v>-</v>
      </c>
      <c r="R5" s="37">
        <v>34</v>
      </c>
      <c r="S5" s="37" t="str">
        <f t="shared" ref="S5:S18" si="6">IF(T5-Height&lt;0,"-",T5-Height)</f>
        <v>-</v>
      </c>
      <c r="T5" s="37">
        <v>64</v>
      </c>
    </row>
    <row r="6" spans="2:20">
      <c r="B6" s="36">
        <v>8405219207106</v>
      </c>
      <c r="C6" s="14" t="str">
        <f t="shared" si="3"/>
        <v>-</v>
      </c>
      <c r="D6" s="37">
        <v>6436</v>
      </c>
      <c r="E6" s="37" t="str">
        <f t="shared" si="0"/>
        <v>-</v>
      </c>
      <c r="F6" s="37">
        <v>34</v>
      </c>
      <c r="G6" s="37" t="str">
        <f t="shared" si="1"/>
        <v>-</v>
      </c>
      <c r="H6" s="37">
        <v>38</v>
      </c>
      <c r="I6" s="37" t="str">
        <f t="shared" si="2"/>
        <v>-</v>
      </c>
      <c r="J6" s="37">
        <v>64</v>
      </c>
      <c r="L6" s="36">
        <v>8415200077908</v>
      </c>
      <c r="M6" s="14" t="str">
        <f t="shared" ref="M6:M18" si="7">IF(OR(O6="-",Q6="-",S6="-"),"-",O6+Q6+S6)</f>
        <v>-</v>
      </c>
      <c r="N6" s="37">
        <v>6436</v>
      </c>
      <c r="O6" s="37" t="str">
        <f t="shared" si="4"/>
        <v>-</v>
      </c>
      <c r="P6" s="37">
        <v>34</v>
      </c>
      <c r="Q6" s="37" t="str">
        <f t="shared" si="5"/>
        <v>-</v>
      </c>
      <c r="R6" s="37">
        <v>38</v>
      </c>
      <c r="S6" s="37" t="str">
        <f t="shared" si="6"/>
        <v>-</v>
      </c>
      <c r="T6" s="37">
        <v>64</v>
      </c>
    </row>
    <row r="7" spans="2:20">
      <c r="B7" s="36">
        <v>8405219207108</v>
      </c>
      <c r="C7" s="14" t="str">
        <f t="shared" si="3"/>
        <v>-</v>
      </c>
      <c r="D7" s="37">
        <v>6440</v>
      </c>
      <c r="E7" s="37" t="str">
        <f t="shared" si="0"/>
        <v>-</v>
      </c>
      <c r="F7" s="37">
        <v>38</v>
      </c>
      <c r="G7" s="37" t="str">
        <f t="shared" si="1"/>
        <v>-</v>
      </c>
      <c r="H7" s="37">
        <v>42</v>
      </c>
      <c r="I7" s="37" t="str">
        <f t="shared" si="2"/>
        <v>-</v>
      </c>
      <c r="J7" s="37">
        <v>64</v>
      </c>
      <c r="L7" s="36">
        <v>8415200077909</v>
      </c>
      <c r="M7" s="14" t="str">
        <f t="shared" si="7"/>
        <v>-</v>
      </c>
      <c r="N7" s="37">
        <v>6440</v>
      </c>
      <c r="O7" s="37" t="str">
        <f t="shared" si="4"/>
        <v>-</v>
      </c>
      <c r="P7" s="37">
        <v>38</v>
      </c>
      <c r="Q7" s="37" t="str">
        <f t="shared" si="5"/>
        <v>-</v>
      </c>
      <c r="R7" s="37">
        <v>42</v>
      </c>
      <c r="S7" s="37" t="str">
        <f t="shared" si="6"/>
        <v>-</v>
      </c>
      <c r="T7" s="37">
        <v>64</v>
      </c>
    </row>
    <row r="8" spans="2:20">
      <c r="B8" s="36">
        <v>8405219207109</v>
      </c>
      <c r="C8" s="14" t="str">
        <f t="shared" si="3"/>
        <v>-</v>
      </c>
      <c r="D8" s="37">
        <v>6444</v>
      </c>
      <c r="E8" s="37">
        <f t="shared" si="0"/>
        <v>3</v>
      </c>
      <c r="F8" s="37">
        <v>42</v>
      </c>
      <c r="G8" s="37">
        <f t="shared" si="1"/>
        <v>3</v>
      </c>
      <c r="H8" s="37">
        <v>46</v>
      </c>
      <c r="I8" s="37" t="str">
        <f t="shared" si="2"/>
        <v>-</v>
      </c>
      <c r="J8" s="37">
        <v>64</v>
      </c>
      <c r="L8" s="36">
        <v>8415200077910</v>
      </c>
      <c r="M8" s="14" t="str">
        <f t="shared" si="7"/>
        <v>-</v>
      </c>
      <c r="N8" s="37">
        <v>6444</v>
      </c>
      <c r="O8" s="37">
        <f t="shared" si="4"/>
        <v>3</v>
      </c>
      <c r="P8" s="37">
        <v>42</v>
      </c>
      <c r="Q8" s="37">
        <f t="shared" si="5"/>
        <v>3</v>
      </c>
      <c r="R8" s="37">
        <v>46</v>
      </c>
      <c r="S8" s="37" t="str">
        <f t="shared" si="6"/>
        <v>-</v>
      </c>
      <c r="T8" s="37">
        <v>64</v>
      </c>
    </row>
    <row r="9" spans="2:20">
      <c r="B9" s="36">
        <v>8405219207110</v>
      </c>
      <c r="C9" s="14" t="str">
        <f t="shared" si="3"/>
        <v>-</v>
      </c>
      <c r="D9" s="37">
        <v>7036</v>
      </c>
      <c r="E9" s="37" t="str">
        <f t="shared" si="0"/>
        <v>-</v>
      </c>
      <c r="F9" s="37">
        <v>34</v>
      </c>
      <c r="G9" s="37" t="str">
        <f t="shared" si="1"/>
        <v>-</v>
      </c>
      <c r="H9" s="37">
        <v>38</v>
      </c>
      <c r="I9" s="37" t="str">
        <f t="shared" si="2"/>
        <v>-</v>
      </c>
      <c r="J9" s="37">
        <v>70</v>
      </c>
      <c r="L9" s="36">
        <v>8415200077911</v>
      </c>
      <c r="M9" s="14" t="str">
        <f t="shared" si="7"/>
        <v>-</v>
      </c>
      <c r="N9" s="37">
        <v>7036</v>
      </c>
      <c r="O9" s="37" t="str">
        <f t="shared" si="4"/>
        <v>-</v>
      </c>
      <c r="P9" s="37">
        <v>34</v>
      </c>
      <c r="Q9" s="37" t="str">
        <f t="shared" si="5"/>
        <v>-</v>
      </c>
      <c r="R9" s="37">
        <v>38</v>
      </c>
      <c r="S9" s="37" t="str">
        <f t="shared" si="6"/>
        <v>-</v>
      </c>
      <c r="T9" s="37">
        <v>70</v>
      </c>
    </row>
    <row r="10" spans="2:20">
      <c r="B10" s="36">
        <v>8405219207111</v>
      </c>
      <c r="C10" s="14" t="str">
        <f t="shared" si="3"/>
        <v>-</v>
      </c>
      <c r="D10" s="37">
        <v>7040</v>
      </c>
      <c r="E10" s="37" t="str">
        <f t="shared" si="0"/>
        <v>-</v>
      </c>
      <c r="F10" s="37">
        <v>38</v>
      </c>
      <c r="G10" s="37" t="str">
        <f t="shared" si="1"/>
        <v>-</v>
      </c>
      <c r="H10" s="37">
        <v>42</v>
      </c>
      <c r="I10" s="37" t="str">
        <f t="shared" si="2"/>
        <v>-</v>
      </c>
      <c r="J10" s="37">
        <v>70</v>
      </c>
      <c r="L10" s="36">
        <v>8415200077912</v>
      </c>
      <c r="M10" s="14" t="str">
        <f t="shared" si="7"/>
        <v>-</v>
      </c>
      <c r="N10" s="37">
        <v>7040</v>
      </c>
      <c r="O10" s="37" t="str">
        <f t="shared" si="4"/>
        <v>-</v>
      </c>
      <c r="P10" s="37">
        <v>38</v>
      </c>
      <c r="Q10" s="37" t="str">
        <f t="shared" si="5"/>
        <v>-</v>
      </c>
      <c r="R10" s="37">
        <v>42</v>
      </c>
      <c r="S10" s="37" t="str">
        <f t="shared" si="6"/>
        <v>-</v>
      </c>
      <c r="T10" s="37">
        <v>70</v>
      </c>
    </row>
    <row r="11" spans="2:20">
      <c r="B11" s="36">
        <v>8405219207112</v>
      </c>
      <c r="C11" s="14" t="str">
        <f t="shared" si="3"/>
        <v>-</v>
      </c>
      <c r="D11" s="37">
        <v>7044</v>
      </c>
      <c r="E11" s="37">
        <f t="shared" si="0"/>
        <v>3</v>
      </c>
      <c r="F11" s="37">
        <v>42</v>
      </c>
      <c r="G11" s="37">
        <f t="shared" si="1"/>
        <v>3</v>
      </c>
      <c r="H11" s="37">
        <v>46</v>
      </c>
      <c r="I11" s="37" t="str">
        <f t="shared" si="2"/>
        <v>-</v>
      </c>
      <c r="J11" s="37">
        <v>70</v>
      </c>
      <c r="L11" s="36">
        <v>8415200077913</v>
      </c>
      <c r="M11" s="14" t="str">
        <f t="shared" si="7"/>
        <v>-</v>
      </c>
      <c r="N11" s="37">
        <v>7044</v>
      </c>
      <c r="O11" s="37">
        <f t="shared" si="4"/>
        <v>3</v>
      </c>
      <c r="P11" s="37">
        <v>42</v>
      </c>
      <c r="Q11" s="37">
        <f t="shared" si="5"/>
        <v>3</v>
      </c>
      <c r="R11" s="37">
        <v>46</v>
      </c>
      <c r="S11" s="37" t="str">
        <f t="shared" si="6"/>
        <v>-</v>
      </c>
      <c r="T11" s="37">
        <v>70</v>
      </c>
    </row>
    <row r="12" spans="2:20">
      <c r="B12" s="36">
        <v>8405219207113</v>
      </c>
      <c r="C12" s="14" t="str">
        <f t="shared" si="3"/>
        <v>-</v>
      </c>
      <c r="D12" s="37">
        <v>7048</v>
      </c>
      <c r="E12" s="37">
        <f t="shared" si="0"/>
        <v>7</v>
      </c>
      <c r="F12" s="37">
        <v>46</v>
      </c>
      <c r="G12" s="37">
        <f t="shared" si="1"/>
        <v>7</v>
      </c>
      <c r="H12" s="37">
        <v>50</v>
      </c>
      <c r="I12" s="37" t="str">
        <f t="shared" si="2"/>
        <v>-</v>
      </c>
      <c r="J12" s="37">
        <v>70</v>
      </c>
      <c r="L12" s="36">
        <v>8415200077914</v>
      </c>
      <c r="M12" s="14" t="str">
        <f t="shared" si="7"/>
        <v>-</v>
      </c>
      <c r="N12" s="37">
        <v>7048</v>
      </c>
      <c r="O12" s="37">
        <f t="shared" si="4"/>
        <v>7</v>
      </c>
      <c r="P12" s="37">
        <v>46</v>
      </c>
      <c r="Q12" s="37">
        <f t="shared" si="5"/>
        <v>7</v>
      </c>
      <c r="R12" s="37">
        <v>50</v>
      </c>
      <c r="S12" s="37" t="str">
        <f t="shared" si="6"/>
        <v>-</v>
      </c>
      <c r="T12" s="37">
        <v>70</v>
      </c>
    </row>
    <row r="13" spans="2:20">
      <c r="B13" s="36">
        <v>8405219207114</v>
      </c>
      <c r="C13" s="14" t="str">
        <f t="shared" si="3"/>
        <v>-</v>
      </c>
      <c r="D13" s="37">
        <v>7052</v>
      </c>
      <c r="E13" s="37">
        <f t="shared" si="0"/>
        <v>11</v>
      </c>
      <c r="F13" s="37">
        <v>50</v>
      </c>
      <c r="G13" s="37">
        <f t="shared" si="1"/>
        <v>11</v>
      </c>
      <c r="H13" s="37">
        <v>54</v>
      </c>
      <c r="I13" s="37" t="str">
        <f t="shared" si="2"/>
        <v>-</v>
      </c>
      <c r="J13" s="37">
        <v>70</v>
      </c>
      <c r="L13" s="36">
        <v>8415200077915</v>
      </c>
      <c r="M13" s="14" t="str">
        <f t="shared" si="7"/>
        <v>-</v>
      </c>
      <c r="N13" s="37">
        <v>7052</v>
      </c>
      <c r="O13" s="37">
        <f t="shared" si="4"/>
        <v>11</v>
      </c>
      <c r="P13" s="37">
        <v>50</v>
      </c>
      <c r="Q13" s="37">
        <f t="shared" si="5"/>
        <v>11</v>
      </c>
      <c r="R13" s="37">
        <v>54</v>
      </c>
      <c r="S13" s="37" t="str">
        <f t="shared" si="6"/>
        <v>-</v>
      </c>
      <c r="T13" s="37">
        <v>70</v>
      </c>
    </row>
    <row r="14" spans="2:20">
      <c r="B14" s="36">
        <v>8405219207116</v>
      </c>
      <c r="C14" s="14" t="str">
        <f t="shared" si="3"/>
        <v>-</v>
      </c>
      <c r="D14" s="37">
        <v>7640</v>
      </c>
      <c r="E14" s="37" t="str">
        <f t="shared" si="0"/>
        <v>-</v>
      </c>
      <c r="F14" s="37">
        <v>38</v>
      </c>
      <c r="G14" s="37" t="str">
        <f t="shared" si="1"/>
        <v>-</v>
      </c>
      <c r="H14" s="37">
        <v>42</v>
      </c>
      <c r="I14" s="37">
        <f t="shared" si="2"/>
        <v>5</v>
      </c>
      <c r="J14" s="37">
        <v>76</v>
      </c>
      <c r="L14" s="36">
        <v>8415200077916</v>
      </c>
      <c r="M14" s="14" t="str">
        <f t="shared" si="7"/>
        <v>-</v>
      </c>
      <c r="N14" s="37">
        <v>7640</v>
      </c>
      <c r="O14" s="37" t="str">
        <f t="shared" si="4"/>
        <v>-</v>
      </c>
      <c r="P14" s="37">
        <v>38</v>
      </c>
      <c r="Q14" s="37" t="str">
        <f t="shared" si="5"/>
        <v>-</v>
      </c>
      <c r="R14" s="37">
        <v>42</v>
      </c>
      <c r="S14" s="37">
        <f t="shared" si="6"/>
        <v>5</v>
      </c>
      <c r="T14" s="37">
        <v>76</v>
      </c>
    </row>
    <row r="15" spans="2:20">
      <c r="B15" s="36">
        <v>8405219207117</v>
      </c>
      <c r="C15" s="14">
        <f t="shared" si="3"/>
        <v>11</v>
      </c>
      <c r="D15" s="37">
        <v>7644</v>
      </c>
      <c r="E15" s="37">
        <f t="shared" si="0"/>
        <v>3</v>
      </c>
      <c r="F15" s="37">
        <v>42</v>
      </c>
      <c r="G15" s="37">
        <f t="shared" si="1"/>
        <v>3</v>
      </c>
      <c r="H15" s="37">
        <v>46</v>
      </c>
      <c r="I15" s="37">
        <f t="shared" si="2"/>
        <v>5</v>
      </c>
      <c r="J15" s="37">
        <v>76</v>
      </c>
      <c r="L15" s="36">
        <v>8415200077917</v>
      </c>
      <c r="M15" s="14">
        <f t="shared" si="7"/>
        <v>11</v>
      </c>
      <c r="N15" s="37">
        <v>7644</v>
      </c>
      <c r="O15" s="37">
        <f t="shared" si="4"/>
        <v>3</v>
      </c>
      <c r="P15" s="37">
        <v>42</v>
      </c>
      <c r="Q15" s="37">
        <f t="shared" si="5"/>
        <v>3</v>
      </c>
      <c r="R15" s="37">
        <v>46</v>
      </c>
      <c r="S15" s="37">
        <f t="shared" si="6"/>
        <v>5</v>
      </c>
      <c r="T15" s="37">
        <v>76</v>
      </c>
    </row>
    <row r="16" spans="2:20">
      <c r="B16" s="36">
        <v>8405219207118</v>
      </c>
      <c r="C16" s="14">
        <f t="shared" si="3"/>
        <v>19</v>
      </c>
      <c r="D16" s="37">
        <v>7648</v>
      </c>
      <c r="E16" s="37">
        <f t="shared" si="0"/>
        <v>7</v>
      </c>
      <c r="F16" s="37">
        <v>46</v>
      </c>
      <c r="G16" s="37">
        <f t="shared" si="1"/>
        <v>7</v>
      </c>
      <c r="H16" s="37">
        <v>50</v>
      </c>
      <c r="I16" s="37">
        <f t="shared" si="2"/>
        <v>5</v>
      </c>
      <c r="J16" s="37">
        <v>76</v>
      </c>
      <c r="L16" s="36">
        <v>8415200077918</v>
      </c>
      <c r="M16" s="14">
        <f t="shared" si="7"/>
        <v>19</v>
      </c>
      <c r="N16" s="37">
        <v>7648</v>
      </c>
      <c r="O16" s="37">
        <f t="shared" si="4"/>
        <v>7</v>
      </c>
      <c r="P16" s="37">
        <v>46</v>
      </c>
      <c r="Q16" s="37">
        <f t="shared" si="5"/>
        <v>7</v>
      </c>
      <c r="R16" s="37">
        <v>50</v>
      </c>
      <c r="S16" s="37">
        <f t="shared" si="6"/>
        <v>5</v>
      </c>
      <c r="T16" s="37">
        <v>76</v>
      </c>
    </row>
    <row r="17" spans="2:24">
      <c r="B17" s="36">
        <v>8405219207119</v>
      </c>
      <c r="C17" s="14">
        <f t="shared" si="3"/>
        <v>27</v>
      </c>
      <c r="D17" s="37">
        <v>7652</v>
      </c>
      <c r="E17" s="37">
        <f t="shared" si="0"/>
        <v>11</v>
      </c>
      <c r="F17" s="37">
        <v>50</v>
      </c>
      <c r="G17" s="37">
        <f t="shared" si="1"/>
        <v>11</v>
      </c>
      <c r="H17" s="37">
        <v>54</v>
      </c>
      <c r="I17" s="37">
        <f t="shared" si="2"/>
        <v>5</v>
      </c>
      <c r="J17" s="37">
        <v>76</v>
      </c>
      <c r="L17" s="36">
        <v>8415200077919</v>
      </c>
      <c r="M17" s="14">
        <f t="shared" si="7"/>
        <v>27</v>
      </c>
      <c r="N17" s="37">
        <v>7652</v>
      </c>
      <c r="O17" s="37">
        <f t="shared" si="4"/>
        <v>11</v>
      </c>
      <c r="P17" s="37">
        <v>50</v>
      </c>
      <c r="Q17" s="37">
        <f t="shared" si="5"/>
        <v>11</v>
      </c>
      <c r="R17" s="37">
        <v>54</v>
      </c>
      <c r="S17" s="37">
        <f t="shared" si="6"/>
        <v>5</v>
      </c>
      <c r="T17" s="37">
        <v>76</v>
      </c>
    </row>
    <row r="18" spans="2:24">
      <c r="B18" s="36">
        <v>1000212841000</v>
      </c>
      <c r="C18" s="14" t="str">
        <f t="shared" si="3"/>
        <v>-</v>
      </c>
      <c r="D18" s="37">
        <v>5828</v>
      </c>
      <c r="E18" s="37" t="str">
        <f t="shared" si="0"/>
        <v>-</v>
      </c>
      <c r="F18" s="37">
        <v>26</v>
      </c>
      <c r="G18" s="37" t="str">
        <f t="shared" si="1"/>
        <v>-</v>
      </c>
      <c r="H18" s="37">
        <v>30</v>
      </c>
      <c r="I18" s="37" t="str">
        <f t="shared" si="2"/>
        <v>-</v>
      </c>
      <c r="J18" s="37">
        <v>58</v>
      </c>
      <c r="L18" s="36">
        <v>8415200077920</v>
      </c>
      <c r="M18" s="14">
        <f t="shared" si="7"/>
        <v>35</v>
      </c>
      <c r="N18" s="37">
        <v>7656</v>
      </c>
      <c r="O18" s="37">
        <f t="shared" si="4"/>
        <v>15</v>
      </c>
      <c r="P18" s="37">
        <v>54</v>
      </c>
      <c r="Q18" s="37">
        <f t="shared" si="5"/>
        <v>15</v>
      </c>
      <c r="R18" s="37">
        <v>58</v>
      </c>
      <c r="S18" s="37">
        <f t="shared" si="6"/>
        <v>5</v>
      </c>
      <c r="T18" s="37">
        <v>76</v>
      </c>
    </row>
    <row r="19" spans="2:24" ht="14.45" hidden="1" customHeight="1">
      <c r="B19" s="36">
        <v>1000212842000</v>
      </c>
      <c r="C19" s="14"/>
      <c r="D19" s="37">
        <v>5832</v>
      </c>
      <c r="E19" s="37" t="str">
        <f t="shared" si="0"/>
        <v>-</v>
      </c>
      <c r="F19" s="37">
        <v>30</v>
      </c>
      <c r="G19" s="37" t="str">
        <f t="shared" si="1"/>
        <v>-</v>
      </c>
      <c r="H19" s="37">
        <v>34</v>
      </c>
      <c r="I19" s="37" t="str">
        <f t="shared" si="2"/>
        <v>-</v>
      </c>
      <c r="J19" s="37">
        <v>58</v>
      </c>
      <c r="L19" s="32"/>
      <c r="M19" s="14">
        <f t="shared" ref="M19" si="8">IF(OR(O19="-",Q19="-",S19="-"),"-",O19+Q19+S19)</f>
        <v>297</v>
      </c>
      <c r="N19" s="33" t="s">
        <v>228</v>
      </c>
      <c r="O19" s="33">
        <f>IF(P19-$L$27&lt;0,"-",P19-$L$27)</f>
        <v>99</v>
      </c>
      <c r="P19" s="33">
        <v>99</v>
      </c>
      <c r="Q19" s="33">
        <f>IF(R19-$L$29&lt;0,"-",R19-$L$29)</f>
        <v>99</v>
      </c>
      <c r="R19" s="33">
        <v>99</v>
      </c>
      <c r="S19" s="33">
        <f>IF(T19-$L$30&lt;0,"-",T19-$L$30)</f>
        <v>99</v>
      </c>
      <c r="T19" s="33">
        <v>99</v>
      </c>
    </row>
    <row r="20" spans="2:24">
      <c r="B20" s="36">
        <v>1000212843000</v>
      </c>
      <c r="C20" s="14" t="str">
        <f t="shared" si="3"/>
        <v>-</v>
      </c>
      <c r="D20" s="37">
        <v>5836</v>
      </c>
      <c r="E20" s="37" t="str">
        <f t="shared" si="0"/>
        <v>-</v>
      </c>
      <c r="F20" s="37">
        <v>34</v>
      </c>
      <c r="G20" s="37" t="str">
        <f t="shared" si="1"/>
        <v>-</v>
      </c>
      <c r="H20" s="37">
        <v>38</v>
      </c>
      <c r="I20" s="37" t="str">
        <f t="shared" si="2"/>
        <v>-</v>
      </c>
      <c r="J20" s="37">
        <v>58</v>
      </c>
      <c r="N20" s="8">
        <f>IFERROR(VLOOKUP(MIN(M4:M19),M4:N19,2,FALSE),"")</f>
        <v>7644</v>
      </c>
      <c r="O20" s="2"/>
      <c r="P20" s="8">
        <f>IFERROR(VLOOKUP(MIN(O4:O19),O4:P19,2,FALSE),"")</f>
        <v>42</v>
      </c>
      <c r="Q20" s="2"/>
      <c r="R20" s="8">
        <f>IFERROR(VLOOKUP(MIN(Q4:Q19),Q4:R19,2,FALSE),"")</f>
        <v>46</v>
      </c>
      <c r="S20" s="2"/>
      <c r="T20" s="8">
        <f>IFERROR(VLOOKUP(MIN(S4:S19),S4:T19,2,FALSE),"")</f>
        <v>76</v>
      </c>
    </row>
    <row r="21" spans="2:24" hidden="1">
      <c r="B21" s="32"/>
      <c r="C21" s="14">
        <f t="shared" ref="C21" si="9">IF(OR(E21="-",G21="-",I21="-"),"-",E21+G21+I21)</f>
        <v>297</v>
      </c>
      <c r="D21" s="33" t="s">
        <v>228</v>
      </c>
      <c r="E21" s="33">
        <f>IF(F21-$L$27&lt;0,"-",F21-$L$27)</f>
        <v>99</v>
      </c>
      <c r="F21" s="33">
        <v>99</v>
      </c>
      <c r="G21" s="33">
        <f>IF(H21-$L$29&lt;0,"-",H21-$L$29)</f>
        <v>99</v>
      </c>
      <c r="H21" s="33">
        <v>99</v>
      </c>
      <c r="I21" s="33">
        <f>IF(J21-$L$30&lt;0,"-",J21-$L$30)</f>
        <v>99</v>
      </c>
      <c r="J21" s="33">
        <v>99</v>
      </c>
    </row>
    <row r="22" spans="2:24">
      <c r="D22" s="8">
        <f>IFERROR(VLOOKUP(MIN(C4:C21),C4:D21,2,FALSE),"")</f>
        <v>7644</v>
      </c>
      <c r="F22" s="8">
        <f>IFERROR(VLOOKUP(MIN(E4:E21),E4:F21,2,FALSE),"")</f>
        <v>42</v>
      </c>
      <c r="H22" s="8">
        <f>IFERROR(VLOOKUP(MIN(G4:G21),G4:H21,2,FALSE),"")</f>
        <v>46</v>
      </c>
      <c r="J22" s="8">
        <f>IFERROR(VLOOKUP(MIN(I4:I21),I4:J21,2,FALSE),"")</f>
        <v>76</v>
      </c>
      <c r="K22" s="38"/>
      <c r="L22" s="38"/>
      <c r="M22" s="38"/>
      <c r="N22" s="38"/>
      <c r="O22" s="38"/>
      <c r="P22" s="38"/>
      <c r="Q22" s="38"/>
      <c r="R22" s="38"/>
      <c r="S22" s="38"/>
      <c r="T22" s="38"/>
      <c r="U22" s="38"/>
      <c r="V22" s="38"/>
      <c r="W22" s="38"/>
      <c r="X22" s="38"/>
    </row>
    <row r="23" spans="2:24">
      <c r="K23" s="38"/>
      <c r="L23" s="38"/>
      <c r="M23" s="38"/>
      <c r="N23" s="38"/>
      <c r="O23" s="38"/>
      <c r="P23" s="38"/>
      <c r="Q23" s="38"/>
      <c r="R23" s="38"/>
      <c r="S23" s="38"/>
      <c r="T23" s="38"/>
      <c r="U23" s="38"/>
      <c r="V23" s="38"/>
      <c r="W23" s="38"/>
      <c r="X23" s="38"/>
    </row>
    <row r="24" spans="2:24">
      <c r="K24" s="42"/>
      <c r="L24" s="43"/>
      <c r="M24" s="38"/>
      <c r="N24" s="38"/>
      <c r="O24" s="38"/>
      <c r="P24" s="38"/>
      <c r="Q24" s="38"/>
      <c r="R24" s="38"/>
      <c r="S24" s="38"/>
      <c r="T24" s="38"/>
      <c r="U24" s="38"/>
      <c r="V24" s="38"/>
      <c r="W24" s="38"/>
      <c r="X24" s="38"/>
    </row>
    <row r="25" spans="2:24">
      <c r="K25" s="42"/>
      <c r="L25" s="43"/>
      <c r="M25" s="38"/>
      <c r="N25" s="38"/>
      <c r="O25" s="38"/>
      <c r="P25" s="38"/>
      <c r="Q25" s="38"/>
      <c r="R25" s="38"/>
      <c r="S25" s="38"/>
      <c r="T25" s="38"/>
      <c r="U25" s="38"/>
      <c r="V25" s="38"/>
      <c r="W25" s="38"/>
      <c r="X25" s="38"/>
    </row>
    <row r="26" spans="2:24">
      <c r="K26" s="42"/>
      <c r="L26" s="43"/>
      <c r="M26" s="38"/>
      <c r="N26" s="38"/>
      <c r="O26" s="38"/>
      <c r="P26" s="38"/>
      <c r="Q26" s="38"/>
      <c r="R26" s="38"/>
      <c r="S26" s="38"/>
      <c r="T26" s="38"/>
      <c r="U26" s="38"/>
      <c r="V26" s="38"/>
      <c r="W26" s="38"/>
      <c r="X26" s="38"/>
    </row>
    <row r="27" spans="2:24">
      <c r="K27" s="42"/>
      <c r="L27" s="43"/>
      <c r="M27" s="38"/>
      <c r="N27" s="38"/>
      <c r="O27" s="38"/>
      <c r="P27" s="38"/>
      <c r="Q27" s="38"/>
      <c r="R27" s="38"/>
      <c r="S27" s="38"/>
      <c r="T27" s="38"/>
      <c r="U27" s="38"/>
      <c r="V27" s="38"/>
      <c r="W27" s="38"/>
      <c r="X27" s="38"/>
    </row>
    <row r="28" spans="2:24">
      <c r="K28" s="42"/>
      <c r="L28" s="43"/>
      <c r="M28" s="38"/>
      <c r="N28" s="38"/>
      <c r="O28" s="38"/>
      <c r="P28" s="38"/>
      <c r="Q28" s="38"/>
      <c r="R28" s="38"/>
      <c r="S28" s="38"/>
      <c r="T28" s="38"/>
      <c r="U28" s="38"/>
      <c r="V28" s="38"/>
      <c r="W28" s="38"/>
      <c r="X28" s="38"/>
    </row>
    <row r="29" spans="2:24">
      <c r="K29" s="42"/>
      <c r="L29" s="43"/>
      <c r="M29" s="38"/>
      <c r="N29" s="38"/>
      <c r="O29" s="38"/>
      <c r="P29" s="38"/>
      <c r="Q29" s="38"/>
      <c r="R29" s="38"/>
      <c r="S29" s="38"/>
      <c r="T29" s="38"/>
      <c r="U29" s="38"/>
      <c r="V29" s="38"/>
      <c r="W29" s="38"/>
      <c r="X29" s="38"/>
    </row>
    <row r="30" spans="2:24">
      <c r="K30" s="42"/>
      <c r="L30" s="43"/>
      <c r="M30" s="38"/>
      <c r="N30" s="38"/>
      <c r="O30" s="38"/>
      <c r="P30" s="38"/>
      <c r="Q30" s="38"/>
      <c r="R30" s="38"/>
      <c r="S30" s="38"/>
      <c r="T30" s="38"/>
      <c r="U30" s="38"/>
      <c r="V30" s="38"/>
      <c r="W30" s="38"/>
      <c r="X30" s="38"/>
    </row>
    <row r="31" spans="2:24">
      <c r="K31" s="42"/>
      <c r="L31" s="43"/>
      <c r="M31" s="38"/>
      <c r="N31" s="38"/>
      <c r="O31" s="38"/>
      <c r="P31" s="38"/>
      <c r="Q31" s="38"/>
      <c r="R31" s="38"/>
      <c r="S31" s="38"/>
      <c r="T31" s="38"/>
      <c r="U31" s="38"/>
      <c r="V31" s="38"/>
      <c r="W31" s="38"/>
      <c r="X31" s="38"/>
    </row>
    <row r="32" spans="2:24">
      <c r="K32" s="42"/>
      <c r="L32" s="43"/>
      <c r="M32" s="38"/>
      <c r="N32" s="38"/>
      <c r="O32" s="38"/>
      <c r="P32" s="38"/>
      <c r="Q32" s="38"/>
      <c r="R32" s="38"/>
      <c r="S32" s="38"/>
      <c r="T32" s="38"/>
      <c r="U32" s="38"/>
      <c r="V32" s="38"/>
      <c r="W32" s="38"/>
      <c r="X32" s="38"/>
    </row>
    <row r="33" spans="11:24">
      <c r="K33" s="42"/>
      <c r="L33" s="43"/>
      <c r="M33" s="38"/>
      <c r="N33" s="38"/>
      <c r="O33" s="38"/>
      <c r="P33" s="38"/>
      <c r="Q33" s="38"/>
      <c r="R33" s="38"/>
      <c r="S33" s="38"/>
      <c r="T33" s="38"/>
      <c r="U33" s="38"/>
      <c r="V33" s="38"/>
      <c r="W33" s="38"/>
      <c r="X33" s="38"/>
    </row>
    <row r="34" spans="11:24">
      <c r="K34" s="38"/>
      <c r="L34" s="38"/>
      <c r="M34" s="38"/>
      <c r="N34" s="38"/>
      <c r="O34" s="38"/>
      <c r="P34" s="38"/>
      <c r="Q34" s="38"/>
      <c r="R34" s="38"/>
      <c r="S34" s="38"/>
      <c r="T34" s="38"/>
      <c r="U34" s="38"/>
      <c r="V34" s="38"/>
      <c r="W34" s="38"/>
      <c r="X34" s="38"/>
    </row>
    <row r="35" spans="11:24">
      <c r="L35" s="38"/>
      <c r="M35" s="38"/>
      <c r="N35" s="38"/>
      <c r="O35" s="38"/>
      <c r="P35" s="38"/>
      <c r="Q35" s="38"/>
      <c r="R35" s="38"/>
      <c r="S35" s="38"/>
      <c r="T35" s="38"/>
      <c r="U35" s="38"/>
      <c r="V35" s="38"/>
      <c r="W35" s="38"/>
      <c r="X35" s="38"/>
    </row>
    <row r="36" spans="11:24">
      <c r="L36" s="38"/>
      <c r="M36" s="38"/>
      <c r="N36" s="38"/>
      <c r="O36" s="38"/>
      <c r="P36" s="38"/>
      <c r="Q36" s="38"/>
      <c r="R36" s="38"/>
      <c r="S36" s="38"/>
      <c r="T36" s="38"/>
      <c r="U36" s="38"/>
      <c r="V36" s="38"/>
      <c r="W36" s="38"/>
      <c r="X36" s="38"/>
    </row>
    <row r="37" spans="11:24">
      <c r="L37" s="38"/>
      <c r="M37" s="38"/>
      <c r="N37" s="38"/>
      <c r="O37" s="38"/>
      <c r="P37" s="38"/>
      <c r="Q37" s="38"/>
      <c r="R37" s="38"/>
      <c r="S37" s="38"/>
      <c r="T37" s="38"/>
      <c r="U37" s="38"/>
      <c r="V37" s="38"/>
      <c r="W37" s="38"/>
      <c r="X37" s="38"/>
    </row>
    <row r="38" spans="11:24">
      <c r="L38" s="38"/>
      <c r="M38" s="38"/>
      <c r="N38" s="38"/>
      <c r="O38" s="38"/>
      <c r="P38" s="38"/>
      <c r="Q38" s="38"/>
      <c r="R38" s="38"/>
      <c r="S38" s="38"/>
      <c r="T38" s="38"/>
      <c r="U38" s="38"/>
      <c r="V38" s="38"/>
      <c r="W38" s="38"/>
      <c r="X38" s="38"/>
    </row>
    <row r="39" spans="11:24">
      <c r="L39" s="38"/>
      <c r="M39" s="38"/>
      <c r="N39" s="38"/>
      <c r="O39" s="38"/>
      <c r="P39" s="38"/>
      <c r="Q39" s="38"/>
      <c r="R39" s="38"/>
      <c r="S39" s="38"/>
      <c r="T39" s="38"/>
      <c r="U39" s="38"/>
      <c r="V39" s="38"/>
      <c r="W39" s="38"/>
      <c r="X39" s="38"/>
    </row>
    <row r="40" spans="11:24">
      <c r="L40" s="38"/>
      <c r="M40" s="38"/>
      <c r="N40" s="38"/>
      <c r="O40" s="38"/>
      <c r="P40" s="38"/>
      <c r="Q40" s="38"/>
      <c r="R40" s="38"/>
      <c r="S40" s="38"/>
      <c r="T40" s="38"/>
      <c r="U40" s="38"/>
      <c r="V40" s="38"/>
      <c r="W40" s="38"/>
      <c r="X40" s="38"/>
    </row>
    <row r="41" spans="11:24">
      <c r="L41" s="38"/>
      <c r="M41" s="38"/>
      <c r="N41" s="38"/>
      <c r="O41" s="38"/>
      <c r="P41" s="38"/>
      <c r="Q41" s="38"/>
      <c r="R41" s="38"/>
      <c r="S41" s="38"/>
      <c r="T41" s="38"/>
      <c r="U41" s="38"/>
      <c r="V41" s="38"/>
      <c r="W41" s="38"/>
      <c r="X41" s="38"/>
    </row>
    <row r="42" spans="11:24">
      <c r="L42" s="38"/>
      <c r="M42" s="38"/>
      <c r="N42" s="38"/>
      <c r="O42" s="38"/>
      <c r="P42" s="38"/>
      <c r="Q42" s="38"/>
      <c r="R42" s="38"/>
      <c r="S42" s="38"/>
      <c r="T42" s="38"/>
      <c r="U42" s="38"/>
      <c r="V42" s="38"/>
      <c r="W42" s="38"/>
      <c r="X42" s="38"/>
    </row>
    <row r="43" spans="11:24">
      <c r="L43" s="38"/>
      <c r="M43" s="38"/>
      <c r="N43" s="38"/>
      <c r="O43" s="38"/>
      <c r="P43" s="38"/>
      <c r="Q43" s="38"/>
      <c r="R43" s="38"/>
      <c r="S43" s="38"/>
      <c r="T43" s="38"/>
      <c r="U43" s="38"/>
      <c r="V43" s="38"/>
      <c r="W43" s="38"/>
      <c r="X43" s="38"/>
    </row>
    <row r="44" spans="11:24">
      <c r="L44" s="38"/>
      <c r="M44" s="38"/>
      <c r="N44" s="38"/>
      <c r="O44" s="38"/>
      <c r="P44" s="38"/>
      <c r="Q44" s="38"/>
      <c r="R44" s="38"/>
      <c r="S44" s="38"/>
      <c r="T44" s="38"/>
      <c r="U44" s="38"/>
      <c r="V44" s="38"/>
      <c r="W44" s="38"/>
      <c r="X44" s="38"/>
    </row>
    <row r="45" spans="11:24">
      <c r="L45" s="38"/>
      <c r="M45" s="38"/>
      <c r="N45" s="38"/>
      <c r="O45" s="38"/>
      <c r="P45" s="38"/>
      <c r="Q45" s="38"/>
      <c r="R45" s="38"/>
      <c r="S45" s="38"/>
      <c r="T45" s="38"/>
      <c r="U45" s="38"/>
      <c r="V45" s="38"/>
      <c r="W45" s="38"/>
      <c r="X45" s="38"/>
    </row>
    <row r="46" spans="11:24">
      <c r="L46" s="38"/>
      <c r="M46" s="38"/>
      <c r="N46" s="38"/>
      <c r="O46" s="38"/>
      <c r="P46" s="38"/>
      <c r="Q46" s="38"/>
      <c r="R46" s="38"/>
      <c r="S46" s="38"/>
      <c r="T46" s="38"/>
      <c r="U46" s="38"/>
      <c r="V46" s="38"/>
      <c r="W46" s="38"/>
      <c r="X46" s="38"/>
    </row>
    <row r="47" spans="11:24">
      <c r="L47" s="38"/>
      <c r="M47" s="38"/>
      <c r="N47" s="38"/>
      <c r="O47" s="38"/>
      <c r="P47" s="38"/>
      <c r="Q47" s="38"/>
      <c r="R47" s="38"/>
      <c r="S47" s="38"/>
      <c r="T47" s="38"/>
      <c r="U47" s="38"/>
      <c r="V47" s="38"/>
      <c r="W47" s="38"/>
      <c r="X47" s="38"/>
    </row>
    <row r="48" spans="11:24">
      <c r="L48" s="38"/>
      <c r="M48" s="38"/>
      <c r="N48" s="38"/>
      <c r="O48" s="38"/>
      <c r="P48" s="38"/>
      <c r="Q48" s="38"/>
      <c r="R48" s="38"/>
      <c r="S48" s="38"/>
      <c r="T48" s="38"/>
      <c r="U48" s="38"/>
      <c r="V48" s="38"/>
      <c r="W48" s="38"/>
      <c r="X48" s="38"/>
    </row>
    <row r="49" spans="12:24">
      <c r="L49" s="38"/>
      <c r="M49" s="38"/>
      <c r="N49" s="38"/>
      <c r="O49" s="38"/>
      <c r="P49" s="38"/>
      <c r="Q49" s="38"/>
      <c r="R49" s="38"/>
      <c r="S49" s="38"/>
      <c r="T49" s="38"/>
      <c r="U49" s="38"/>
      <c r="V49" s="38"/>
      <c r="W49" s="38"/>
      <c r="X49" s="38"/>
    </row>
    <row r="50" spans="12:24">
      <c r="L50" s="38"/>
      <c r="M50" s="38"/>
      <c r="N50" s="38"/>
      <c r="O50" s="38"/>
      <c r="P50" s="38"/>
      <c r="Q50" s="38"/>
      <c r="R50" s="38"/>
      <c r="S50" s="38"/>
      <c r="T50" s="38"/>
      <c r="U50" s="38"/>
      <c r="V50" s="38"/>
      <c r="W50" s="38"/>
      <c r="X50" s="38"/>
    </row>
    <row r="51" spans="12:24">
      <c r="L51" s="38"/>
      <c r="M51" s="38"/>
      <c r="N51" s="38"/>
      <c r="O51" s="38"/>
      <c r="P51" s="38"/>
      <c r="Q51" s="38"/>
      <c r="R51" s="38"/>
      <c r="S51" s="38"/>
      <c r="T51" s="38"/>
      <c r="U51" s="38"/>
      <c r="V51" s="38"/>
      <c r="W51" s="38"/>
      <c r="X51" s="38"/>
    </row>
    <row r="52" spans="12:24">
      <c r="L52" s="38"/>
      <c r="M52" s="38"/>
      <c r="N52" s="38"/>
      <c r="O52" s="38"/>
      <c r="P52" s="38"/>
      <c r="Q52" s="38"/>
      <c r="R52" s="38"/>
      <c r="S52" s="38"/>
      <c r="T52" s="38"/>
      <c r="U52" s="38"/>
      <c r="V52" s="38"/>
      <c r="W52" s="38"/>
      <c r="X52" s="38"/>
    </row>
    <row r="53" spans="12:24">
      <c r="L53" s="38"/>
      <c r="M53" s="38"/>
      <c r="N53" s="38"/>
      <c r="O53" s="38"/>
      <c r="P53" s="38"/>
      <c r="Q53" s="38"/>
      <c r="R53" s="38"/>
      <c r="S53" s="38"/>
      <c r="T53" s="38"/>
      <c r="U53" s="38"/>
      <c r="V53" s="38"/>
      <c r="W53" s="38"/>
      <c r="X53" s="38"/>
    </row>
    <row r="54" spans="12:24">
      <c r="L54" s="38"/>
      <c r="M54" s="38"/>
      <c r="N54" s="38"/>
      <c r="O54" s="38"/>
      <c r="P54" s="38"/>
      <c r="Q54" s="38"/>
      <c r="R54" s="38"/>
      <c r="S54" s="38"/>
      <c r="T54" s="38"/>
      <c r="U54" s="38"/>
      <c r="V54" s="38"/>
      <c r="W54" s="38"/>
      <c r="X54" s="38"/>
    </row>
    <row r="55" spans="12:24">
      <c r="L55" s="38"/>
      <c r="M55" s="38"/>
      <c r="N55" s="38"/>
      <c r="O55" s="38"/>
      <c r="P55" s="38"/>
      <c r="Q55" s="38"/>
      <c r="R55" s="38"/>
      <c r="S55" s="38"/>
      <c r="T55" s="38"/>
      <c r="U55" s="38"/>
      <c r="V55" s="38"/>
      <c r="W55" s="38"/>
      <c r="X55" s="38"/>
    </row>
    <row r="56" spans="12:24">
      <c r="L56" s="38"/>
      <c r="M56" s="38"/>
      <c r="N56" s="38"/>
      <c r="O56" s="38"/>
      <c r="P56" s="38"/>
      <c r="Q56" s="38"/>
      <c r="R56" s="38"/>
      <c r="S56" s="38"/>
      <c r="T56" s="38"/>
      <c r="U56" s="38"/>
      <c r="V56" s="38"/>
      <c r="W56" s="38"/>
      <c r="X56" s="38"/>
    </row>
    <row r="57" spans="12:24">
      <c r="L57" s="38"/>
      <c r="M57" s="38"/>
      <c r="N57" s="38"/>
      <c r="O57" s="38"/>
      <c r="P57" s="38"/>
      <c r="Q57" s="38"/>
      <c r="R57" s="38"/>
      <c r="S57" s="38"/>
      <c r="T57" s="38"/>
      <c r="U57" s="38"/>
      <c r="V57" s="38"/>
      <c r="W57" s="38"/>
      <c r="X57" s="38"/>
    </row>
    <row r="58" spans="12:24">
      <c r="L58" s="38"/>
      <c r="M58" s="38"/>
      <c r="N58" s="38"/>
      <c r="O58" s="38"/>
      <c r="P58" s="38"/>
      <c r="Q58" s="38"/>
      <c r="R58" s="38"/>
      <c r="S58" s="38"/>
      <c r="T58" s="38"/>
      <c r="U58" s="38"/>
      <c r="V58" s="38"/>
      <c r="W58" s="38"/>
      <c r="X58" s="38"/>
    </row>
    <row r="59" spans="12:24">
      <c r="L59" s="38"/>
      <c r="M59" s="38"/>
      <c r="N59" s="38"/>
      <c r="O59" s="38"/>
      <c r="P59" s="38"/>
      <c r="Q59" s="38"/>
      <c r="R59" s="38"/>
      <c r="S59" s="38"/>
      <c r="T59" s="38"/>
      <c r="U59" s="38"/>
      <c r="V59" s="38"/>
      <c r="W59" s="38"/>
      <c r="X59" s="38"/>
    </row>
    <row r="60" spans="12:24">
      <c r="L60" s="38"/>
      <c r="M60" s="38"/>
      <c r="N60" s="38"/>
      <c r="O60" s="38"/>
      <c r="P60" s="38"/>
      <c r="Q60" s="38"/>
      <c r="R60" s="38"/>
      <c r="S60" s="38"/>
      <c r="T60" s="38"/>
      <c r="U60" s="38"/>
      <c r="V60" s="38"/>
      <c r="W60" s="38"/>
      <c r="X60" s="38"/>
    </row>
    <row r="61" spans="12:24">
      <c r="L61" s="38"/>
      <c r="M61" s="38"/>
      <c r="N61" s="38"/>
      <c r="O61" s="38"/>
      <c r="P61" s="38"/>
      <c r="Q61" s="38"/>
      <c r="R61" s="38"/>
      <c r="S61" s="38"/>
      <c r="T61" s="38"/>
      <c r="U61" s="38"/>
      <c r="V61" s="38"/>
      <c r="W61" s="38"/>
      <c r="X61" s="38"/>
    </row>
    <row r="62" spans="12:24">
      <c r="L62" s="38"/>
      <c r="M62" s="38"/>
      <c r="N62" s="38"/>
      <c r="O62" s="38"/>
      <c r="P62" s="38"/>
      <c r="Q62" s="38"/>
      <c r="R62" s="38"/>
      <c r="S62" s="38"/>
      <c r="T62" s="38"/>
      <c r="U62" s="38"/>
      <c r="V62" s="38"/>
      <c r="W62" s="38"/>
      <c r="X62" s="38"/>
    </row>
    <row r="63" spans="12:24">
      <c r="L63" s="38"/>
      <c r="M63" s="38"/>
      <c r="N63" s="38"/>
      <c r="O63" s="38"/>
      <c r="P63" s="38"/>
      <c r="Q63" s="38"/>
      <c r="R63" s="38"/>
      <c r="S63" s="38"/>
      <c r="T63" s="38"/>
      <c r="U63" s="38"/>
      <c r="V63" s="38"/>
      <c r="W63" s="38"/>
      <c r="X63" s="38"/>
    </row>
    <row r="64" spans="12:24">
      <c r="L64" s="38"/>
      <c r="M64" s="38"/>
      <c r="N64" s="38"/>
      <c r="O64" s="38"/>
      <c r="P64" s="38"/>
      <c r="Q64" s="38"/>
      <c r="R64" s="38"/>
      <c r="S64" s="38"/>
      <c r="T64" s="38"/>
      <c r="U64" s="38"/>
      <c r="V64" s="38"/>
      <c r="W64" s="38"/>
      <c r="X64" s="38"/>
    </row>
    <row r="65" spans="12:24">
      <c r="L65" s="38"/>
      <c r="M65" s="38"/>
      <c r="N65" s="38"/>
      <c r="O65" s="38"/>
      <c r="P65" s="38"/>
      <c r="Q65" s="38"/>
      <c r="R65" s="38"/>
      <c r="S65" s="38"/>
      <c r="T65" s="38"/>
      <c r="U65" s="38"/>
      <c r="V65" s="38"/>
      <c r="W65" s="38"/>
      <c r="X65" s="38"/>
    </row>
    <row r="66" spans="12:24">
      <c r="L66" s="38"/>
      <c r="M66" s="38"/>
      <c r="N66" s="38"/>
      <c r="O66" s="38"/>
      <c r="P66" s="38"/>
      <c r="Q66" s="38"/>
      <c r="R66" s="38"/>
      <c r="S66" s="38"/>
      <c r="T66" s="38"/>
      <c r="U66" s="38"/>
      <c r="V66" s="38"/>
      <c r="W66" s="38"/>
      <c r="X66" s="38"/>
    </row>
    <row r="67" spans="12:24">
      <c r="L67" s="38"/>
      <c r="M67" s="38"/>
      <c r="N67" s="38"/>
      <c r="O67" s="38"/>
      <c r="P67" s="38"/>
      <c r="Q67" s="38"/>
      <c r="R67" s="38"/>
      <c r="S67" s="38"/>
      <c r="T67" s="38"/>
      <c r="U67" s="38"/>
      <c r="V67" s="38"/>
      <c r="W67" s="38"/>
      <c r="X67" s="38"/>
    </row>
    <row r="68" spans="12:24">
      <c r="L68" s="38"/>
      <c r="M68" s="38"/>
      <c r="N68" s="38"/>
      <c r="O68" s="38"/>
      <c r="P68" s="38"/>
      <c r="Q68" s="38"/>
      <c r="R68" s="38"/>
      <c r="S68" s="38"/>
      <c r="T68" s="38"/>
      <c r="U68" s="38"/>
      <c r="V68" s="38"/>
      <c r="W68" s="38"/>
      <c r="X68" s="38"/>
    </row>
    <row r="69" spans="12:24">
      <c r="L69" s="38"/>
      <c r="M69" s="38"/>
      <c r="N69" s="38"/>
      <c r="O69" s="38"/>
      <c r="P69" s="38"/>
      <c r="Q69" s="38"/>
      <c r="R69" s="38"/>
      <c r="S69" s="38"/>
      <c r="T69" s="38"/>
      <c r="U69" s="38"/>
      <c r="V69" s="38"/>
      <c r="W69" s="38"/>
      <c r="X69" s="38"/>
    </row>
    <row r="70" spans="12:24">
      <c r="L70" s="38"/>
      <c r="M70" s="38"/>
      <c r="N70" s="38"/>
      <c r="O70" s="38"/>
      <c r="P70" s="38"/>
      <c r="Q70" s="38"/>
      <c r="R70" s="38"/>
      <c r="S70" s="38"/>
      <c r="T70" s="38"/>
      <c r="U70" s="38"/>
      <c r="V70" s="38"/>
      <c r="W70" s="38"/>
      <c r="X70" s="38"/>
    </row>
    <row r="71" spans="12:24">
      <c r="L71" s="38"/>
      <c r="M71" s="38"/>
      <c r="N71" s="38"/>
      <c r="O71" s="38"/>
      <c r="P71" s="38"/>
      <c r="Q71" s="38"/>
      <c r="R71" s="38"/>
      <c r="S71" s="38"/>
      <c r="T71" s="38"/>
      <c r="U71" s="38"/>
      <c r="V71" s="38"/>
      <c r="W71" s="38"/>
      <c r="X71" s="38"/>
    </row>
    <row r="72" spans="12:24">
      <c r="L72" s="38"/>
      <c r="M72" s="38"/>
      <c r="N72" s="38"/>
      <c r="O72" s="38"/>
      <c r="P72" s="38"/>
      <c r="Q72" s="38"/>
      <c r="R72" s="38"/>
      <c r="S72" s="38"/>
      <c r="T72" s="38"/>
      <c r="U72" s="38"/>
      <c r="V72" s="38"/>
      <c r="W72" s="38"/>
      <c r="X72" s="38"/>
    </row>
    <row r="73" spans="12:24">
      <c r="L73" s="38"/>
      <c r="M73" s="38"/>
      <c r="N73" s="38"/>
      <c r="O73" s="38"/>
      <c r="P73" s="38"/>
      <c r="Q73" s="38"/>
      <c r="R73" s="38"/>
      <c r="S73" s="38"/>
      <c r="T73" s="38"/>
      <c r="U73" s="38"/>
      <c r="V73" s="38"/>
      <c r="W73" s="38"/>
      <c r="X73" s="38"/>
    </row>
    <row r="74" spans="12:24">
      <c r="L74" s="38"/>
      <c r="M74" s="38"/>
      <c r="N74" s="38"/>
      <c r="O74" s="38"/>
      <c r="P74" s="38"/>
      <c r="Q74" s="38"/>
      <c r="R74" s="38"/>
      <c r="S74" s="38"/>
      <c r="T74" s="38"/>
      <c r="U74" s="38"/>
      <c r="V74" s="38"/>
      <c r="W74" s="38"/>
      <c r="X74" s="38"/>
    </row>
    <row r="75" spans="12:24">
      <c r="L75" s="38"/>
      <c r="M75" s="38"/>
      <c r="N75" s="38"/>
      <c r="O75" s="38"/>
      <c r="P75" s="38"/>
      <c r="Q75" s="38"/>
      <c r="R75" s="38"/>
      <c r="S75" s="38"/>
      <c r="T75" s="38"/>
      <c r="U75" s="38"/>
      <c r="V75" s="38"/>
      <c r="W75" s="38"/>
      <c r="X75" s="38"/>
    </row>
    <row r="76" spans="12:24">
      <c r="L76" s="38"/>
      <c r="M76" s="38"/>
      <c r="N76" s="38"/>
      <c r="O76" s="38"/>
      <c r="P76" s="38"/>
      <c r="Q76" s="38"/>
      <c r="R76" s="38"/>
      <c r="S76" s="38"/>
      <c r="T76" s="38"/>
      <c r="U76" s="38"/>
      <c r="V76" s="38"/>
      <c r="W76" s="38"/>
      <c r="X76" s="38"/>
    </row>
    <row r="77" spans="12:24">
      <c r="L77" s="38"/>
      <c r="M77" s="38"/>
      <c r="N77" s="38"/>
      <c r="O77" s="38"/>
      <c r="P77" s="38"/>
      <c r="Q77" s="38"/>
      <c r="R77" s="38"/>
      <c r="S77" s="38"/>
      <c r="T77" s="38"/>
      <c r="U77" s="38"/>
      <c r="V77" s="38"/>
      <c r="W77" s="38"/>
      <c r="X77" s="38"/>
    </row>
    <row r="78" spans="12:24">
      <c r="L78" s="38"/>
      <c r="M78" s="38"/>
      <c r="N78" s="38"/>
      <c r="O78" s="38"/>
      <c r="P78" s="38"/>
      <c r="Q78" s="38"/>
      <c r="R78" s="38"/>
      <c r="S78" s="38"/>
      <c r="T78" s="38"/>
      <c r="U78" s="38"/>
      <c r="V78" s="38"/>
      <c r="W78" s="38"/>
      <c r="X78" s="38"/>
    </row>
    <row r="79" spans="12:24">
      <c r="L79" s="38"/>
      <c r="M79" s="38"/>
      <c r="N79" s="38"/>
      <c r="O79" s="38"/>
      <c r="P79" s="38"/>
      <c r="Q79" s="38"/>
      <c r="R79" s="38"/>
      <c r="S79" s="38"/>
      <c r="T79" s="38"/>
      <c r="U79" s="38"/>
      <c r="V79" s="38"/>
      <c r="W79" s="38"/>
      <c r="X79" s="38"/>
    </row>
    <row r="80" spans="12:24">
      <c r="L80" s="38"/>
      <c r="M80" s="38"/>
      <c r="N80" s="38"/>
      <c r="O80" s="38"/>
      <c r="P80" s="38"/>
      <c r="Q80" s="38"/>
      <c r="R80" s="38"/>
      <c r="S80" s="38"/>
      <c r="T80" s="38"/>
      <c r="U80" s="38"/>
      <c r="V80" s="38"/>
      <c r="W80" s="38"/>
      <c r="X80" s="38"/>
    </row>
    <row r="81" spans="12:24">
      <c r="L81" s="38"/>
      <c r="M81" s="38"/>
      <c r="N81" s="38"/>
      <c r="O81" s="38"/>
      <c r="P81" s="38"/>
      <c r="Q81" s="38"/>
      <c r="R81" s="38"/>
      <c r="S81" s="38"/>
      <c r="T81" s="38"/>
      <c r="U81" s="38"/>
      <c r="V81" s="38"/>
      <c r="W81" s="38"/>
      <c r="X81" s="38"/>
    </row>
    <row r="82" spans="12:24">
      <c r="L82" s="38"/>
      <c r="M82" s="38"/>
      <c r="N82" s="38"/>
      <c r="O82" s="38"/>
      <c r="P82" s="38"/>
      <c r="Q82" s="38"/>
      <c r="R82" s="38"/>
      <c r="S82" s="38"/>
      <c r="T82" s="38"/>
      <c r="U82" s="38"/>
      <c r="V82" s="38"/>
      <c r="W82" s="38"/>
      <c r="X82" s="38"/>
    </row>
    <row r="83" spans="12:24">
      <c r="L83" s="38"/>
      <c r="M83" s="38"/>
      <c r="N83" s="38"/>
      <c r="O83" s="38"/>
      <c r="P83" s="38"/>
      <c r="Q83" s="38"/>
      <c r="R83" s="38"/>
      <c r="S83" s="38"/>
      <c r="T83" s="38"/>
      <c r="U83" s="38"/>
      <c r="V83" s="38"/>
      <c r="W83" s="38"/>
      <c r="X83" s="38"/>
    </row>
    <row r="84" spans="12:24">
      <c r="L84" s="38"/>
      <c r="M84" s="38"/>
      <c r="N84" s="38"/>
      <c r="O84" s="38"/>
      <c r="P84" s="38"/>
      <c r="Q84" s="38"/>
      <c r="R84" s="38"/>
      <c r="S84" s="38"/>
      <c r="T84" s="38"/>
      <c r="U84" s="38"/>
      <c r="V84" s="38"/>
      <c r="W84" s="38"/>
      <c r="X84" s="38"/>
    </row>
    <row r="85" spans="12:24">
      <c r="L85" s="38"/>
      <c r="M85" s="38"/>
      <c r="N85" s="38"/>
      <c r="O85" s="38"/>
      <c r="P85" s="38"/>
      <c r="Q85" s="38"/>
      <c r="R85" s="38"/>
      <c r="S85" s="38"/>
      <c r="T85" s="38"/>
      <c r="U85" s="38"/>
      <c r="V85" s="38"/>
      <c r="W85" s="38"/>
      <c r="X85" s="38"/>
    </row>
    <row r="86" spans="12:24">
      <c r="L86" s="38"/>
      <c r="M86" s="38"/>
      <c r="N86" s="38"/>
      <c r="O86" s="38"/>
      <c r="P86" s="38"/>
      <c r="Q86" s="38"/>
      <c r="R86" s="38"/>
      <c r="S86" s="38"/>
      <c r="T86" s="38"/>
      <c r="U86" s="38"/>
      <c r="V86" s="38"/>
      <c r="W86" s="38"/>
      <c r="X86" s="38"/>
    </row>
  </sheetData>
  <sheetProtection sheet="1" objects="1" scenarios="1" selectLockedCells="1"/>
  <sortState ref="B4:J18">
    <sortCondition ref="D4:D18"/>
  </sortState>
  <mergeCells count="3">
    <mergeCell ref="D3:J3"/>
    <mergeCell ref="N4:T4"/>
    <mergeCell ref="L2:T2"/>
  </mergeCells>
  <conditionalFormatting sqref="P19:T19 P5:P18 T5:T18 R5:R18">
    <cfRule type="cellIs" dxfId="15" priority="5" operator="equal">
      <formula>P$20</formula>
    </cfRule>
  </conditionalFormatting>
  <conditionalFormatting sqref="N5:N19">
    <cfRule type="cellIs" dxfId="14" priority="4" operator="equal">
      <formula>$N$20</formula>
    </cfRule>
  </conditionalFormatting>
  <conditionalFormatting sqref="Q5:Q18 F4:J21">
    <cfRule type="cellIs" dxfId="13" priority="3" operator="equal">
      <formula>F$22</formula>
    </cfRule>
  </conditionalFormatting>
  <conditionalFormatting sqref="S5:S18">
    <cfRule type="cellIs" dxfId="12" priority="2" operator="equal">
      <formula>S$22</formula>
    </cfRule>
  </conditionalFormatting>
  <conditionalFormatting sqref="D4:D21">
    <cfRule type="cellIs" dxfId="11" priority="1" operator="equal">
      <formula>$D$22</formula>
    </cfRule>
  </conditionalFormatting>
  <pageMargins left="0.7" right="0.7" top="0.75" bottom="0.75" header="0.3" footer="0.3"/>
  <pageSetup orientation="landscape" r:id="rId1"/>
  <headerFooter>
    <oddHeader>&amp;C&amp;A</oddHeader>
  </headerFooter>
</worksheet>
</file>

<file path=xl/worksheets/sheet7.xml><?xml version="1.0" encoding="utf-8"?>
<worksheet xmlns="http://schemas.openxmlformats.org/spreadsheetml/2006/main" xmlns:r="http://schemas.openxmlformats.org/officeDocument/2006/relationships">
  <sheetPr>
    <pageSetUpPr fitToPage="1"/>
  </sheetPr>
  <dimension ref="B2:O36"/>
  <sheetViews>
    <sheetView showGridLines="0" showRowColHeaders="0" showRuler="0" zoomScaleNormal="100" workbookViewId="0">
      <selection activeCell="D20" sqref="D20"/>
    </sheetView>
  </sheetViews>
  <sheetFormatPr defaultColWidth="8.85546875" defaultRowHeight="15"/>
  <cols>
    <col min="1" max="1" width="3.28515625" style="38" customWidth="1"/>
    <col min="2" max="2" width="18.5703125" style="50" customWidth="1"/>
    <col min="3" max="3" width="5.28515625" style="50" hidden="1" customWidth="1"/>
    <col min="4" max="4" width="9.140625" style="51"/>
    <col min="5" max="5" width="5.28515625" style="51" hidden="1" customWidth="1"/>
    <col min="6" max="6" width="9.140625" style="51"/>
    <col min="7" max="7" width="8.85546875" style="38"/>
    <col min="8" max="8" width="16.28515625" style="38" bestFit="1" customWidth="1"/>
    <col min="9" max="9" width="5.28515625" style="44" hidden="1" customWidth="1"/>
    <col min="10" max="10" width="11.140625" style="38" bestFit="1" customWidth="1"/>
    <col min="11" max="11" width="5.28515625" style="44" hidden="1" customWidth="1"/>
    <col min="12" max="16384" width="8.85546875" style="38"/>
  </cols>
  <sheetData>
    <row r="2" spans="2:15">
      <c r="B2" s="100" t="s">
        <v>231</v>
      </c>
      <c r="C2" s="100"/>
      <c r="D2" s="100"/>
      <c r="E2" s="100"/>
      <c r="F2" s="100"/>
      <c r="H2" s="100" t="s">
        <v>26</v>
      </c>
      <c r="I2" s="100"/>
      <c r="J2" s="100"/>
      <c r="K2" s="100"/>
      <c r="L2" s="100"/>
    </row>
    <row r="3" spans="2:15">
      <c r="B3" s="39" t="s">
        <v>0</v>
      </c>
      <c r="C3" s="39"/>
      <c r="D3" s="13" t="s">
        <v>1</v>
      </c>
      <c r="E3" s="13"/>
      <c r="F3" s="13" t="s">
        <v>11</v>
      </c>
      <c r="H3" s="39" t="s">
        <v>0</v>
      </c>
      <c r="I3" s="40"/>
      <c r="J3" s="13" t="s">
        <v>1</v>
      </c>
      <c r="K3" s="40"/>
      <c r="L3" s="13" t="s">
        <v>11</v>
      </c>
    </row>
    <row r="4" spans="2:15">
      <c r="B4" s="39">
        <v>8405200035836</v>
      </c>
      <c r="C4" s="39"/>
      <c r="D4" s="101" t="s">
        <v>5</v>
      </c>
      <c r="E4" s="101"/>
      <c r="F4" s="101"/>
      <c r="H4" s="39">
        <v>8405219207274</v>
      </c>
      <c r="I4" s="40"/>
      <c r="J4" s="101" t="s">
        <v>5</v>
      </c>
      <c r="K4" s="101"/>
      <c r="L4" s="101"/>
    </row>
    <row r="5" spans="2:15">
      <c r="B5" s="39"/>
      <c r="C5" s="40">
        <f t="shared" ref="C5" si="0">E5</f>
        <v>76.5</v>
      </c>
      <c r="D5" s="13" t="s">
        <v>228</v>
      </c>
      <c r="E5" s="40">
        <f t="shared" ref="E5:E19" si="1">IF(F5-Head&lt;0,"-",F5-Head)</f>
        <v>76.5</v>
      </c>
      <c r="F5" s="13">
        <v>99</v>
      </c>
      <c r="H5" s="39"/>
      <c r="I5" s="40">
        <f t="shared" ref="I5" si="2">K5</f>
        <v>76.5</v>
      </c>
      <c r="J5" s="13" t="s">
        <v>228</v>
      </c>
      <c r="K5" s="40">
        <f t="shared" ref="K5" si="3">IF(L5-Head&lt;0,"-",L5-Head)</f>
        <v>76.5</v>
      </c>
      <c r="L5" s="13">
        <v>99</v>
      </c>
    </row>
    <row r="6" spans="2:15">
      <c r="B6" s="39">
        <v>8405200035837</v>
      </c>
      <c r="C6" s="40" t="str">
        <f>E6</f>
        <v>-</v>
      </c>
      <c r="D6" s="41">
        <v>6.375</v>
      </c>
      <c r="E6" s="40" t="str">
        <f t="shared" si="1"/>
        <v>-</v>
      </c>
      <c r="F6" s="13">
        <v>20.13</v>
      </c>
      <c r="H6" s="39">
        <v>8405219207275</v>
      </c>
      <c r="I6" s="40" t="str">
        <f>K6</f>
        <v>-</v>
      </c>
      <c r="J6" s="41" t="s">
        <v>21</v>
      </c>
      <c r="K6" s="40" t="str">
        <f t="shared" ref="K6:K15" si="4">IF(L6-Head&lt;0,"-",L6-Head)</f>
        <v>-</v>
      </c>
      <c r="L6" s="13">
        <v>20.25</v>
      </c>
    </row>
    <row r="7" spans="2:15">
      <c r="B7" s="39">
        <v>8405200035838</v>
      </c>
      <c r="C7" s="40" t="str">
        <f t="shared" ref="C7:C14" si="5">E7</f>
        <v>-</v>
      </c>
      <c r="D7" s="41">
        <v>6.5</v>
      </c>
      <c r="E7" s="40" t="str">
        <f t="shared" si="1"/>
        <v>-</v>
      </c>
      <c r="F7" s="13">
        <v>20.5</v>
      </c>
      <c r="H7" s="39">
        <v>8405219207276</v>
      </c>
      <c r="I7" s="40" t="str">
        <f t="shared" ref="I7:I14" si="6">K7</f>
        <v>-</v>
      </c>
      <c r="J7" s="41" t="s">
        <v>19</v>
      </c>
      <c r="K7" s="40" t="str">
        <f t="shared" si="4"/>
        <v>-</v>
      </c>
      <c r="L7" s="13">
        <v>21</v>
      </c>
      <c r="N7" s="42"/>
      <c r="O7" s="43"/>
    </row>
    <row r="8" spans="2:15">
      <c r="B8" s="39">
        <v>8405200035839</v>
      </c>
      <c r="C8" s="40" t="str">
        <f t="shared" si="5"/>
        <v>-</v>
      </c>
      <c r="D8" s="41">
        <v>6.625</v>
      </c>
      <c r="E8" s="40" t="str">
        <f t="shared" si="1"/>
        <v>-</v>
      </c>
      <c r="F8" s="13">
        <v>20.88</v>
      </c>
      <c r="H8" s="39">
        <v>8405219207277</v>
      </c>
      <c r="I8" s="40" t="str">
        <f t="shared" si="6"/>
        <v>-</v>
      </c>
      <c r="J8" s="13" t="s">
        <v>22</v>
      </c>
      <c r="K8" s="40" t="str">
        <f t="shared" si="4"/>
        <v>-</v>
      </c>
      <c r="L8" s="13">
        <v>21.87</v>
      </c>
      <c r="N8" s="42"/>
      <c r="O8" s="43"/>
    </row>
    <row r="9" spans="2:15">
      <c r="B9" s="39">
        <v>8405200035840</v>
      </c>
      <c r="C9" s="40" t="str">
        <f t="shared" si="5"/>
        <v>-</v>
      </c>
      <c r="D9" s="41">
        <v>6.75</v>
      </c>
      <c r="E9" s="40" t="str">
        <f t="shared" si="1"/>
        <v>-</v>
      </c>
      <c r="F9" s="13">
        <v>21.25</v>
      </c>
      <c r="H9" s="39">
        <v>8405219207279</v>
      </c>
      <c r="I9" s="40">
        <f t="shared" si="6"/>
        <v>0.37000000000000099</v>
      </c>
      <c r="J9" s="41" t="s">
        <v>23</v>
      </c>
      <c r="K9" s="40">
        <f t="shared" si="4"/>
        <v>0.37000000000000099</v>
      </c>
      <c r="L9" s="13">
        <v>22.87</v>
      </c>
      <c r="N9" s="42"/>
      <c r="O9" s="43"/>
    </row>
    <row r="10" spans="2:15">
      <c r="B10" s="39">
        <v>8405200035841</v>
      </c>
      <c r="C10" s="40" t="str">
        <f t="shared" si="5"/>
        <v>-</v>
      </c>
      <c r="D10" s="41">
        <v>6.875</v>
      </c>
      <c r="E10" s="40" t="str">
        <f t="shared" si="1"/>
        <v>-</v>
      </c>
      <c r="F10" s="13">
        <v>21.63</v>
      </c>
      <c r="H10" s="39">
        <v>8405219207280</v>
      </c>
      <c r="I10" s="40">
        <f t="shared" si="6"/>
        <v>1</v>
      </c>
      <c r="J10" s="41" t="s">
        <v>24</v>
      </c>
      <c r="K10" s="40">
        <f t="shared" si="4"/>
        <v>1</v>
      </c>
      <c r="L10" s="13">
        <v>23.5</v>
      </c>
      <c r="N10" s="42"/>
      <c r="O10" s="43"/>
    </row>
    <row r="11" spans="2:15">
      <c r="B11" s="39">
        <v>8405200035842</v>
      </c>
      <c r="C11" s="40" t="str">
        <f t="shared" si="5"/>
        <v>-</v>
      </c>
      <c r="D11" s="13">
        <v>7</v>
      </c>
      <c r="E11" s="40" t="str">
        <f t="shared" si="1"/>
        <v>-</v>
      </c>
      <c r="F11" s="13">
        <v>22</v>
      </c>
      <c r="H11" s="39">
        <v>8405219207281</v>
      </c>
      <c r="I11" s="40">
        <f t="shared" si="6"/>
        <v>2</v>
      </c>
      <c r="J11" s="41" t="s">
        <v>25</v>
      </c>
      <c r="K11" s="40">
        <f t="shared" si="4"/>
        <v>2</v>
      </c>
      <c r="L11" s="13">
        <v>24.5</v>
      </c>
      <c r="N11" s="42"/>
      <c r="O11" s="43"/>
    </row>
    <row r="12" spans="2:15">
      <c r="B12" s="39">
        <v>8405200035843</v>
      </c>
      <c r="C12" s="40" t="str">
        <f t="shared" si="5"/>
        <v>-</v>
      </c>
      <c r="D12" s="41">
        <v>7.125</v>
      </c>
      <c r="E12" s="40" t="str">
        <f t="shared" si="1"/>
        <v>-</v>
      </c>
      <c r="F12" s="13">
        <v>22.38</v>
      </c>
      <c r="H12" s="39">
        <v>1000212642500</v>
      </c>
      <c r="I12" s="40">
        <f t="shared" si="6"/>
        <v>2.5</v>
      </c>
      <c r="J12" s="41" t="s">
        <v>17</v>
      </c>
      <c r="K12" s="40">
        <f t="shared" si="4"/>
        <v>2.5</v>
      </c>
      <c r="L12" s="13">
        <v>25</v>
      </c>
      <c r="N12" s="42"/>
      <c r="O12" s="43"/>
    </row>
    <row r="13" spans="2:15">
      <c r="B13" s="39">
        <v>8405200035844</v>
      </c>
      <c r="C13" s="40">
        <f t="shared" si="5"/>
        <v>0.25</v>
      </c>
      <c r="D13" s="41">
        <v>7.25</v>
      </c>
      <c r="E13" s="40">
        <f t="shared" si="1"/>
        <v>0.25</v>
      </c>
      <c r="F13" s="13">
        <v>22.75</v>
      </c>
      <c r="H13" s="39">
        <v>1000212642550</v>
      </c>
      <c r="I13" s="40">
        <f t="shared" si="6"/>
        <v>3</v>
      </c>
      <c r="J13" s="41" t="s">
        <v>20</v>
      </c>
      <c r="K13" s="40">
        <f t="shared" si="4"/>
        <v>3</v>
      </c>
      <c r="L13" s="13">
        <v>25.5</v>
      </c>
      <c r="N13" s="42"/>
      <c r="O13" s="43"/>
    </row>
    <row r="14" spans="2:15" ht="13.9" customHeight="1">
      <c r="B14" s="39">
        <v>8405200035845</v>
      </c>
      <c r="C14" s="40">
        <f t="shared" si="5"/>
        <v>0.62999999999999901</v>
      </c>
      <c r="D14" s="41">
        <v>7.375</v>
      </c>
      <c r="E14" s="40">
        <f t="shared" si="1"/>
        <v>0.62999999999999901</v>
      </c>
      <c r="F14" s="13">
        <v>23.13</v>
      </c>
      <c r="H14" s="39">
        <v>1000212642600</v>
      </c>
      <c r="I14" s="40">
        <f t="shared" si="6"/>
        <v>3.5</v>
      </c>
      <c r="J14" s="41" t="s">
        <v>18</v>
      </c>
      <c r="K14" s="40">
        <f t="shared" si="4"/>
        <v>3.5</v>
      </c>
      <c r="L14" s="13">
        <v>26</v>
      </c>
      <c r="N14" s="42"/>
      <c r="O14" s="43"/>
    </row>
    <row r="15" spans="2:15" ht="14.45" customHeight="1">
      <c r="B15" s="39">
        <v>8405200035846</v>
      </c>
      <c r="C15" s="40">
        <f t="shared" ref="C15:C19" si="7">E15</f>
        <v>1</v>
      </c>
      <c r="D15" s="41">
        <v>7.5</v>
      </c>
      <c r="E15" s="40">
        <f t="shared" si="1"/>
        <v>1</v>
      </c>
      <c r="F15" s="13">
        <v>23.5</v>
      </c>
      <c r="H15" s="39"/>
      <c r="I15" s="40">
        <f t="shared" ref="I15" si="8">K15</f>
        <v>76.5</v>
      </c>
      <c r="J15" s="41" t="s">
        <v>228</v>
      </c>
      <c r="K15" s="40">
        <f t="shared" si="4"/>
        <v>76.5</v>
      </c>
      <c r="L15" s="13">
        <v>99</v>
      </c>
      <c r="N15" s="42"/>
      <c r="O15" s="43"/>
    </row>
    <row r="16" spans="2:15">
      <c r="B16" s="39">
        <v>8405200035847</v>
      </c>
      <c r="C16" s="40">
        <f t="shared" si="7"/>
        <v>0.37999999999999901</v>
      </c>
      <c r="D16" s="41">
        <v>7.625</v>
      </c>
      <c r="E16" s="40">
        <f t="shared" si="1"/>
        <v>0.37999999999999901</v>
      </c>
      <c r="F16" s="13">
        <v>22.88</v>
      </c>
      <c r="J16" s="45" t="str">
        <f>IFERROR(VLOOKUP(MIN(I6:I15),I6:J15,2,FALSE),"")</f>
        <v>L (23)</v>
      </c>
      <c r="L16" s="45">
        <f>IFERROR(VLOOKUP(MIN(K6:K15),K6:L15,2,FALSE),"")</f>
        <v>22.87</v>
      </c>
      <c r="N16" s="42"/>
      <c r="O16" s="43"/>
    </row>
    <row r="17" spans="2:15">
      <c r="B17" s="39">
        <v>8405200035848</v>
      </c>
      <c r="C17" s="40">
        <f t="shared" si="7"/>
        <v>1.75</v>
      </c>
      <c r="D17" s="41">
        <v>7.75</v>
      </c>
      <c r="E17" s="40">
        <f t="shared" si="1"/>
        <v>1.75</v>
      </c>
      <c r="F17" s="13">
        <v>24.25</v>
      </c>
      <c r="N17" s="42"/>
      <c r="O17" s="43"/>
    </row>
    <row r="18" spans="2:15">
      <c r="B18" s="39">
        <v>8405200035849</v>
      </c>
      <c r="C18" s="40">
        <f t="shared" si="7"/>
        <v>1.9400000000000013</v>
      </c>
      <c r="D18" s="41">
        <v>7.875</v>
      </c>
      <c r="E18" s="40">
        <f t="shared" si="1"/>
        <v>1.9400000000000013</v>
      </c>
      <c r="F18" s="13">
        <v>24.44</v>
      </c>
      <c r="H18" s="100" t="s">
        <v>12</v>
      </c>
      <c r="I18" s="100"/>
      <c r="J18" s="100"/>
      <c r="K18" s="100"/>
      <c r="L18" s="100"/>
      <c r="N18" s="42"/>
      <c r="O18" s="42"/>
    </row>
    <row r="19" spans="2:15">
      <c r="B19" s="39">
        <v>8405200035850</v>
      </c>
      <c r="C19" s="40">
        <f t="shared" si="7"/>
        <v>2.129999999999999</v>
      </c>
      <c r="D19" s="13">
        <v>8</v>
      </c>
      <c r="E19" s="40">
        <f t="shared" si="1"/>
        <v>2.129999999999999</v>
      </c>
      <c r="F19" s="13">
        <v>24.63</v>
      </c>
      <c r="H19" s="39" t="s">
        <v>0</v>
      </c>
      <c r="I19" s="40"/>
      <c r="J19" s="13" t="s">
        <v>1</v>
      </c>
      <c r="K19" s="40"/>
      <c r="L19" s="13" t="s">
        <v>11</v>
      </c>
    </row>
    <row r="20" spans="2:15">
      <c r="B20" s="46"/>
      <c r="C20" s="46"/>
      <c r="D20" s="49">
        <f>IFERROR(VLOOKUP(MIN(C5:C19),C5:D19,2,FALSE),"")</f>
        <v>7.25</v>
      </c>
      <c r="E20" s="43"/>
      <c r="F20" s="45">
        <f>IFERROR(VLOOKUP(MIN(E5:E19),E5:F19,2,FALSE),"")</f>
        <v>22.75</v>
      </c>
      <c r="H20" s="39" t="s">
        <v>230</v>
      </c>
      <c r="I20" s="40"/>
      <c r="J20" s="110" t="s">
        <v>5</v>
      </c>
      <c r="K20" s="110"/>
      <c r="L20" s="110"/>
    </row>
    <row r="21" spans="2:15">
      <c r="H21" s="46"/>
      <c r="I21" s="47"/>
      <c r="J21" s="48"/>
      <c r="K21" s="48"/>
      <c r="L21" s="48"/>
    </row>
    <row r="22" spans="2:15">
      <c r="B22" s="100" t="s">
        <v>27</v>
      </c>
      <c r="C22" s="100"/>
      <c r="D22" s="100"/>
      <c r="E22" s="100"/>
      <c r="F22" s="100"/>
    </row>
    <row r="23" spans="2:15">
      <c r="B23" s="39" t="s">
        <v>0</v>
      </c>
      <c r="C23" s="39"/>
      <c r="D23" s="13" t="s">
        <v>1</v>
      </c>
      <c r="E23" s="13"/>
      <c r="F23" s="13" t="s">
        <v>11</v>
      </c>
    </row>
    <row r="24" spans="2:15">
      <c r="B24" s="39">
        <v>8410200067292</v>
      </c>
      <c r="C24" s="39"/>
      <c r="D24" s="110" t="s">
        <v>5</v>
      </c>
      <c r="E24" s="110"/>
      <c r="F24" s="110"/>
      <c r="H24" s="100" t="s">
        <v>28</v>
      </c>
      <c r="I24" s="100"/>
      <c r="J24" s="100"/>
      <c r="K24" s="100"/>
      <c r="L24" s="100"/>
    </row>
    <row r="25" spans="2:15">
      <c r="H25" s="39" t="s">
        <v>0</v>
      </c>
      <c r="I25" s="40"/>
      <c r="J25" s="13" t="s">
        <v>1</v>
      </c>
      <c r="K25" s="40"/>
      <c r="L25" s="13" t="s">
        <v>11</v>
      </c>
    </row>
    <row r="26" spans="2:15">
      <c r="H26" s="39">
        <v>8415219208489</v>
      </c>
      <c r="I26" s="40"/>
      <c r="J26" s="110" t="s">
        <v>5</v>
      </c>
      <c r="K26" s="110"/>
      <c r="L26" s="110"/>
    </row>
    <row r="36" ht="5.25" customHeight="1"/>
  </sheetData>
  <sheetProtection sheet="1" objects="1" scenarios="1" selectLockedCells="1"/>
  <mergeCells count="10">
    <mergeCell ref="D24:F24"/>
    <mergeCell ref="H24:L24"/>
    <mergeCell ref="J26:L26"/>
    <mergeCell ref="D4:F4"/>
    <mergeCell ref="B2:F2"/>
    <mergeCell ref="H18:L18"/>
    <mergeCell ref="J20:L20"/>
    <mergeCell ref="J4:L4"/>
    <mergeCell ref="H2:L2"/>
    <mergeCell ref="B22:F22"/>
  </mergeCells>
  <conditionalFormatting sqref="F6:F19">
    <cfRule type="cellIs" dxfId="10" priority="8" operator="equal">
      <formula>$F$20</formula>
    </cfRule>
  </conditionalFormatting>
  <conditionalFormatting sqref="L6:L15">
    <cfRule type="cellIs" dxfId="9" priority="7" operator="equal">
      <formula>$L$16</formula>
    </cfRule>
  </conditionalFormatting>
  <conditionalFormatting sqref="J6:J15">
    <cfRule type="cellIs" dxfId="8" priority="6" operator="equal">
      <formula>$J$16</formula>
    </cfRule>
  </conditionalFormatting>
  <conditionalFormatting sqref="D6:D19">
    <cfRule type="cellIs" dxfId="7" priority="5" operator="equal">
      <formula>$D$20</formula>
    </cfRule>
  </conditionalFormatting>
  <conditionalFormatting sqref="F5">
    <cfRule type="cellIs" dxfId="6" priority="4" operator="equal">
      <formula>$F$20</formula>
    </cfRule>
  </conditionalFormatting>
  <conditionalFormatting sqref="D5">
    <cfRule type="cellIs" dxfId="5" priority="3" operator="equal">
      <formula>$D$20</formula>
    </cfRule>
  </conditionalFormatting>
  <conditionalFormatting sqref="L5">
    <cfRule type="cellIs" dxfId="4" priority="2" operator="equal">
      <formula>$F$20</formula>
    </cfRule>
  </conditionalFormatting>
  <conditionalFormatting sqref="J5">
    <cfRule type="cellIs" dxfId="3" priority="1" operator="equal">
      <formula>$D$20</formula>
    </cfRule>
  </conditionalFormatting>
  <pageMargins left="0.7" right="0.7" top="0.75" bottom="0.75" header="0.3" footer="0.3"/>
  <pageSetup orientation="landscape" r:id="rId1"/>
  <headerFooter>
    <oddHeader>&amp;C&amp;A</oddHeader>
  </headerFooter>
</worksheet>
</file>

<file path=xl/worksheets/sheet8.xml><?xml version="1.0" encoding="utf-8"?>
<worksheet xmlns="http://schemas.openxmlformats.org/spreadsheetml/2006/main" xmlns:r="http://schemas.openxmlformats.org/officeDocument/2006/relationships">
  <sheetPr>
    <pageSetUpPr fitToPage="1"/>
  </sheetPr>
  <dimension ref="B2:M94"/>
  <sheetViews>
    <sheetView showGridLines="0" showRowColHeaders="0" topLeftCell="A55" zoomScaleNormal="100" workbookViewId="0">
      <selection activeCell="J81" sqref="J81"/>
    </sheetView>
  </sheetViews>
  <sheetFormatPr defaultRowHeight="15"/>
  <cols>
    <col min="1" max="1" width="3.28515625" customWidth="1"/>
    <col min="2" max="2" width="17.140625" customWidth="1"/>
    <col min="3" max="3" width="2.7109375" style="15" hidden="1" customWidth="1"/>
    <col min="4" max="4" width="9.140625" style="6"/>
    <col min="5" max="5" width="2.7109375" style="6" hidden="1" customWidth="1"/>
    <col min="6" max="6" width="7.85546875" style="6" bestFit="1" customWidth="1"/>
    <col min="7" max="7" width="2.7109375" style="6" hidden="1" customWidth="1"/>
    <col min="8" max="8" width="7" style="6" bestFit="1" customWidth="1"/>
    <col min="9" max="9" width="0.85546875" customWidth="1"/>
    <col min="10" max="10" width="11.85546875" style="2" customWidth="1"/>
    <col min="12" max="12" width="7.85546875" bestFit="1" customWidth="1"/>
    <col min="13" max="13" width="15.85546875" customWidth="1"/>
  </cols>
  <sheetData>
    <row r="2" spans="2:13">
      <c r="B2" s="112" t="s">
        <v>0</v>
      </c>
      <c r="C2" s="14"/>
      <c r="D2" s="113" t="s">
        <v>1</v>
      </c>
      <c r="E2" s="10"/>
      <c r="F2" s="113" t="s">
        <v>126</v>
      </c>
      <c r="G2" s="113"/>
      <c r="H2" s="113"/>
      <c r="J2" s="116" t="s">
        <v>151</v>
      </c>
    </row>
    <row r="3" spans="2:13">
      <c r="B3" s="112"/>
      <c r="C3" s="14"/>
      <c r="D3" s="113"/>
      <c r="E3" s="10"/>
      <c r="F3" s="4" t="s">
        <v>127</v>
      </c>
      <c r="G3" s="114" t="s">
        <v>128</v>
      </c>
      <c r="H3" s="115"/>
      <c r="J3" s="116"/>
      <c r="L3" s="27" t="s">
        <v>133</v>
      </c>
      <c r="M3" s="28" t="str">
        <f>IF('Cadet Measurements'!C3="","",'Cadet Measurements'!C3)</f>
        <v>M</v>
      </c>
    </row>
    <row r="4" spans="2:13">
      <c r="B4" s="3">
        <v>8430200062495</v>
      </c>
      <c r="C4" s="14"/>
      <c r="D4" s="102" t="s">
        <v>5</v>
      </c>
      <c r="E4" s="102"/>
      <c r="F4" s="102"/>
      <c r="G4" s="102"/>
      <c r="H4" s="102"/>
      <c r="J4" s="116"/>
      <c r="L4" s="27" t="s">
        <v>11</v>
      </c>
      <c r="M4" s="28">
        <f>IF('Cadet Measurements'!C4="","",'Cadet Measurements'!C4)</f>
        <v>22.5</v>
      </c>
    </row>
    <row r="5" spans="2:13">
      <c r="B5" s="3">
        <v>8430200062496</v>
      </c>
      <c r="C5" s="14" t="str">
        <f>IF(OR(E5="-",G5="-"),"-",E5+G5)</f>
        <v>-</v>
      </c>
      <c r="D5" s="4" t="s">
        <v>51</v>
      </c>
      <c r="E5" s="10" t="str">
        <f t="shared" ref="E5:E36" si="0">IF(F5-$M$10&lt;0,"-",F5-$M$10)</f>
        <v>-</v>
      </c>
      <c r="F5" s="4">
        <v>215</v>
      </c>
      <c r="G5" s="13" t="str">
        <f t="shared" ref="G5:G36" si="1">IFERROR(IF(H5-$M$11&lt;0,"-",H5-$M$11),"")</f>
        <v>-</v>
      </c>
      <c r="H5" s="4">
        <v>88</v>
      </c>
      <c r="J5" s="11" t="s">
        <v>148</v>
      </c>
      <c r="L5" s="27" t="s">
        <v>2</v>
      </c>
      <c r="M5" s="28">
        <f>IF('Cadet Measurements'!C5="","",'Cadet Measurements'!C5)</f>
        <v>17</v>
      </c>
    </row>
    <row r="6" spans="2:13">
      <c r="B6" s="3">
        <v>8430200062497</v>
      </c>
      <c r="C6" s="14" t="str">
        <f t="shared" ref="C6:C70" si="2">IF(OR(E6="-",G6="-"),"-",E6+G6)</f>
        <v>-</v>
      </c>
      <c r="D6" s="4" t="s">
        <v>52</v>
      </c>
      <c r="E6" s="10" t="str">
        <f t="shared" si="0"/>
        <v>-</v>
      </c>
      <c r="F6" s="4">
        <v>220</v>
      </c>
      <c r="G6" s="13" t="str">
        <f t="shared" si="1"/>
        <v>-</v>
      </c>
      <c r="H6" s="4">
        <v>90</v>
      </c>
      <c r="J6" s="11" t="s">
        <v>149</v>
      </c>
      <c r="L6" s="27" t="s">
        <v>3</v>
      </c>
      <c r="M6" s="28">
        <f>IF('Cadet Measurements'!C6="","",'Cadet Measurements'!C6)</f>
        <v>39</v>
      </c>
    </row>
    <row r="7" spans="2:13">
      <c r="B7" s="3">
        <v>8430200062498</v>
      </c>
      <c r="C7" s="14" t="str">
        <f t="shared" si="2"/>
        <v>-</v>
      </c>
      <c r="D7" s="4" t="s">
        <v>53</v>
      </c>
      <c r="E7" s="10" t="str">
        <f t="shared" si="0"/>
        <v>-</v>
      </c>
      <c r="F7" s="4">
        <v>225</v>
      </c>
      <c r="G7" s="13" t="str">
        <f t="shared" si="1"/>
        <v>-</v>
      </c>
      <c r="H7" s="4">
        <v>84</v>
      </c>
      <c r="J7" s="11" t="s">
        <v>150</v>
      </c>
      <c r="L7" s="27" t="s">
        <v>13</v>
      </c>
      <c r="M7" s="28">
        <f>IF('Cadet Measurements'!C7="","",'Cadet Measurements'!C7)</f>
        <v>36</v>
      </c>
    </row>
    <row r="8" spans="2:13">
      <c r="B8" s="3">
        <v>8430200062499</v>
      </c>
      <c r="C8" s="14" t="str">
        <f t="shared" si="2"/>
        <v>-</v>
      </c>
      <c r="D8" s="4" t="s">
        <v>54</v>
      </c>
      <c r="E8" s="10" t="str">
        <f t="shared" si="0"/>
        <v>-</v>
      </c>
      <c r="F8" s="4">
        <v>225</v>
      </c>
      <c r="G8" s="13" t="str">
        <f t="shared" si="1"/>
        <v>-</v>
      </c>
      <c r="H8" s="4">
        <v>88</v>
      </c>
      <c r="J8" s="11" t="s">
        <v>152</v>
      </c>
      <c r="L8" s="27" t="s">
        <v>14</v>
      </c>
      <c r="M8" s="28">
        <f>IF('Cadet Measurements'!C8="","",'Cadet Measurements'!C8)</f>
        <v>43</v>
      </c>
    </row>
    <row r="9" spans="2:13">
      <c r="B9" s="3">
        <v>8430200062500</v>
      </c>
      <c r="C9" s="14" t="str">
        <f t="shared" si="2"/>
        <v>-</v>
      </c>
      <c r="D9" s="4" t="s">
        <v>55</v>
      </c>
      <c r="E9" s="10" t="str">
        <f t="shared" si="0"/>
        <v>-</v>
      </c>
      <c r="F9" s="4">
        <v>225</v>
      </c>
      <c r="G9" s="13" t="str">
        <f t="shared" si="1"/>
        <v>-</v>
      </c>
      <c r="H9" s="4">
        <v>92</v>
      </c>
      <c r="J9" s="11" t="s">
        <v>153</v>
      </c>
      <c r="L9" s="27" t="s">
        <v>4</v>
      </c>
      <c r="M9" s="28">
        <f>IF('Cadet Measurements'!C9="","",'Cadet Measurements'!C9)</f>
        <v>71</v>
      </c>
    </row>
    <row r="10" spans="2:13">
      <c r="B10" s="3">
        <v>8430200062501</v>
      </c>
      <c r="C10" s="14" t="str">
        <f t="shared" si="2"/>
        <v>-</v>
      </c>
      <c r="D10" s="4" t="s">
        <v>56</v>
      </c>
      <c r="E10" s="10" t="str">
        <f t="shared" si="0"/>
        <v>-</v>
      </c>
      <c r="F10" s="4">
        <v>225</v>
      </c>
      <c r="G10" s="13">
        <f t="shared" si="1"/>
        <v>1</v>
      </c>
      <c r="H10" s="4">
        <v>96</v>
      </c>
      <c r="J10" s="11" t="s">
        <v>154</v>
      </c>
      <c r="L10" s="27" t="s">
        <v>36</v>
      </c>
      <c r="M10" s="28">
        <f>IF('Cadet Measurements'!C10="","",'Cadet Measurements'!C10)</f>
        <v>265</v>
      </c>
    </row>
    <row r="11" spans="2:13">
      <c r="B11" s="3">
        <v>8430200062502</v>
      </c>
      <c r="C11" s="14" t="str">
        <f t="shared" si="2"/>
        <v>-</v>
      </c>
      <c r="D11" s="4" t="s">
        <v>57</v>
      </c>
      <c r="E11" s="10" t="str">
        <f t="shared" si="0"/>
        <v>-</v>
      </c>
      <c r="F11" s="4">
        <v>230</v>
      </c>
      <c r="G11" s="13" t="str">
        <f t="shared" si="1"/>
        <v>-</v>
      </c>
      <c r="H11" s="4">
        <v>86</v>
      </c>
      <c r="J11" s="11" t="s">
        <v>155</v>
      </c>
      <c r="L11" s="27" t="s">
        <v>50</v>
      </c>
      <c r="M11" s="28">
        <f>IF('Cadet Measurements'!C11="","",'Cadet Measurements'!C11)</f>
        <v>95</v>
      </c>
    </row>
    <row r="12" spans="2:13">
      <c r="B12" s="3">
        <v>8430200062503</v>
      </c>
      <c r="C12" s="14" t="str">
        <f t="shared" si="2"/>
        <v>-</v>
      </c>
      <c r="D12" s="4" t="s">
        <v>58</v>
      </c>
      <c r="E12" s="10" t="str">
        <f t="shared" si="0"/>
        <v>-</v>
      </c>
      <c r="F12" s="4">
        <v>230</v>
      </c>
      <c r="G12" s="13" t="str">
        <f t="shared" si="1"/>
        <v>-</v>
      </c>
      <c r="H12" s="4">
        <v>90</v>
      </c>
      <c r="J12" s="11" t="s">
        <v>156</v>
      </c>
      <c r="L12" s="27" t="s">
        <v>34</v>
      </c>
      <c r="M12" s="28">
        <f>IF('Cadet Measurements'!C12="","",'Cadet Measurements'!C12)</f>
        <v>9</v>
      </c>
    </row>
    <row r="13" spans="2:13">
      <c r="B13" s="3">
        <v>8430200062504</v>
      </c>
      <c r="C13" s="14" t="str">
        <f t="shared" si="2"/>
        <v>-</v>
      </c>
      <c r="D13" s="4" t="s">
        <v>59</v>
      </c>
      <c r="E13" s="10" t="str">
        <f t="shared" si="0"/>
        <v>-</v>
      </c>
      <c r="F13" s="4">
        <v>230</v>
      </c>
      <c r="G13" s="13" t="str">
        <f t="shared" si="1"/>
        <v>-</v>
      </c>
      <c r="H13" s="4">
        <v>94</v>
      </c>
      <c r="J13" s="11" t="s">
        <v>157</v>
      </c>
      <c r="L13" s="27"/>
      <c r="M13" s="27"/>
    </row>
    <row r="14" spans="2:13">
      <c r="B14" s="3">
        <v>8430200062505</v>
      </c>
      <c r="C14" s="14" t="str">
        <f t="shared" si="2"/>
        <v>-</v>
      </c>
      <c r="D14" s="4" t="s">
        <v>60</v>
      </c>
      <c r="E14" s="10" t="str">
        <f t="shared" si="0"/>
        <v>-</v>
      </c>
      <c r="F14" s="4">
        <v>230</v>
      </c>
      <c r="G14" s="13">
        <f t="shared" si="1"/>
        <v>3</v>
      </c>
      <c r="H14" s="4">
        <v>98</v>
      </c>
      <c r="J14" s="11" t="s">
        <v>159</v>
      </c>
      <c r="L14" s="27"/>
      <c r="M14" s="27"/>
    </row>
    <row r="15" spans="2:13">
      <c r="B15" s="3">
        <v>8430200062506</v>
      </c>
      <c r="C15" s="14" t="str">
        <f t="shared" si="2"/>
        <v>-</v>
      </c>
      <c r="D15" s="4" t="s">
        <v>61</v>
      </c>
      <c r="E15" s="10" t="str">
        <f t="shared" si="0"/>
        <v>-</v>
      </c>
      <c r="F15" s="4">
        <v>235</v>
      </c>
      <c r="G15" s="13" t="str">
        <f t="shared" si="1"/>
        <v>-</v>
      </c>
      <c r="H15" s="4">
        <v>88</v>
      </c>
      <c r="J15" s="11" t="s">
        <v>158</v>
      </c>
      <c r="L15" s="27"/>
      <c r="M15" s="27"/>
    </row>
    <row r="16" spans="2:13">
      <c r="B16" s="3">
        <v>8430200062507</v>
      </c>
      <c r="C16" s="14" t="str">
        <f t="shared" si="2"/>
        <v>-</v>
      </c>
      <c r="D16" s="4" t="s">
        <v>62</v>
      </c>
      <c r="E16" s="10" t="str">
        <f t="shared" si="0"/>
        <v>-</v>
      </c>
      <c r="F16" s="4">
        <v>235</v>
      </c>
      <c r="G16" s="13" t="str">
        <f t="shared" si="1"/>
        <v>-</v>
      </c>
      <c r="H16" s="4">
        <v>92</v>
      </c>
      <c r="J16" s="11" t="s">
        <v>160</v>
      </c>
      <c r="L16" s="111" t="s">
        <v>129</v>
      </c>
      <c r="M16" s="111"/>
    </row>
    <row r="17" spans="2:13">
      <c r="B17" s="3">
        <v>8430200062508</v>
      </c>
      <c r="C17" s="14" t="str">
        <f t="shared" si="2"/>
        <v>-</v>
      </c>
      <c r="D17" s="4" t="s">
        <v>63</v>
      </c>
      <c r="E17" s="10" t="str">
        <f t="shared" si="0"/>
        <v>-</v>
      </c>
      <c r="F17" s="4">
        <v>235</v>
      </c>
      <c r="G17" s="13">
        <f t="shared" si="1"/>
        <v>1</v>
      </c>
      <c r="H17" s="4">
        <v>96</v>
      </c>
      <c r="J17" s="11" t="s">
        <v>161</v>
      </c>
      <c r="L17" s="29" t="s">
        <v>130</v>
      </c>
      <c r="M17" s="29" t="s">
        <v>131</v>
      </c>
    </row>
    <row r="18" spans="2:13">
      <c r="B18" s="3">
        <v>8430200062509</v>
      </c>
      <c r="C18" s="14" t="str">
        <f t="shared" si="2"/>
        <v>-</v>
      </c>
      <c r="D18" s="4" t="s">
        <v>64</v>
      </c>
      <c r="E18" s="10" t="str">
        <f t="shared" si="0"/>
        <v>-</v>
      </c>
      <c r="F18" s="4">
        <v>235</v>
      </c>
      <c r="G18" s="13">
        <f t="shared" si="1"/>
        <v>5</v>
      </c>
      <c r="H18" s="4">
        <v>100</v>
      </c>
      <c r="J18" s="11" t="s">
        <v>162</v>
      </c>
      <c r="L18" s="28">
        <v>1</v>
      </c>
      <c r="M18" s="28">
        <f>CONVERT(L18,"in","m")*1000</f>
        <v>25.4</v>
      </c>
    </row>
    <row r="19" spans="2:13">
      <c r="B19" s="3">
        <v>8430200062510</v>
      </c>
      <c r="C19" s="14" t="str">
        <f t="shared" si="2"/>
        <v>-</v>
      </c>
      <c r="D19" s="4" t="s">
        <v>65</v>
      </c>
      <c r="E19" s="10" t="str">
        <f t="shared" si="0"/>
        <v>-</v>
      </c>
      <c r="F19" s="4">
        <v>240</v>
      </c>
      <c r="G19" s="13" t="str">
        <f t="shared" si="1"/>
        <v>-</v>
      </c>
      <c r="H19" s="4">
        <v>90</v>
      </c>
      <c r="J19" s="11" t="s">
        <v>163</v>
      </c>
      <c r="L19" s="28">
        <v>2</v>
      </c>
      <c r="M19" s="28">
        <f t="shared" ref="M19:M32" si="3">CONVERT(L19,"in","m")*1000</f>
        <v>50.8</v>
      </c>
    </row>
    <row r="20" spans="2:13">
      <c r="B20" s="3">
        <v>8430200062511</v>
      </c>
      <c r="C20" s="14" t="str">
        <f t="shared" si="2"/>
        <v>-</v>
      </c>
      <c r="D20" s="4" t="s">
        <v>66</v>
      </c>
      <c r="E20" s="10" t="str">
        <f t="shared" si="0"/>
        <v>-</v>
      </c>
      <c r="F20" s="4">
        <v>240</v>
      </c>
      <c r="G20" s="13" t="str">
        <f t="shared" si="1"/>
        <v>-</v>
      </c>
      <c r="H20" s="4">
        <v>94</v>
      </c>
      <c r="J20" s="11" t="s">
        <v>164</v>
      </c>
      <c r="L20" s="28">
        <v>3</v>
      </c>
      <c r="M20" s="28">
        <f t="shared" si="3"/>
        <v>76.2</v>
      </c>
    </row>
    <row r="21" spans="2:13">
      <c r="B21" s="3">
        <v>8430200062512</v>
      </c>
      <c r="C21" s="14" t="str">
        <f t="shared" si="2"/>
        <v>-</v>
      </c>
      <c r="D21" s="4" t="s">
        <v>67</v>
      </c>
      <c r="E21" s="10" t="str">
        <f t="shared" si="0"/>
        <v>-</v>
      </c>
      <c r="F21" s="4">
        <v>240</v>
      </c>
      <c r="G21" s="13">
        <f t="shared" si="1"/>
        <v>3</v>
      </c>
      <c r="H21" s="4">
        <v>98</v>
      </c>
      <c r="J21" s="11" t="s">
        <v>165</v>
      </c>
      <c r="L21" s="28">
        <v>4</v>
      </c>
      <c r="M21" s="28">
        <f t="shared" si="3"/>
        <v>101.6</v>
      </c>
    </row>
    <row r="22" spans="2:13">
      <c r="B22" s="3">
        <v>8430200062513</v>
      </c>
      <c r="C22" s="14" t="str">
        <f t="shared" si="2"/>
        <v>-</v>
      </c>
      <c r="D22" s="4" t="s">
        <v>68</v>
      </c>
      <c r="E22" s="10" t="str">
        <f t="shared" si="0"/>
        <v>-</v>
      </c>
      <c r="F22" s="4">
        <v>240</v>
      </c>
      <c r="G22" s="13">
        <f t="shared" si="1"/>
        <v>7</v>
      </c>
      <c r="H22" s="4">
        <v>102</v>
      </c>
      <c r="J22" s="11" t="s">
        <v>166</v>
      </c>
      <c r="L22" s="28">
        <v>5</v>
      </c>
      <c r="M22" s="28">
        <f t="shared" si="3"/>
        <v>127</v>
      </c>
    </row>
    <row r="23" spans="2:13">
      <c r="B23" s="3">
        <v>8430200062514</v>
      </c>
      <c r="C23" s="14" t="str">
        <f t="shared" si="2"/>
        <v>-</v>
      </c>
      <c r="D23" s="4" t="s">
        <v>69</v>
      </c>
      <c r="E23" s="10" t="str">
        <f t="shared" si="0"/>
        <v>-</v>
      </c>
      <c r="F23" s="4">
        <v>245</v>
      </c>
      <c r="G23" s="13" t="str">
        <f t="shared" si="1"/>
        <v>-</v>
      </c>
      <c r="H23" s="4">
        <v>88</v>
      </c>
      <c r="J23" s="11" t="s">
        <v>167</v>
      </c>
      <c r="L23" s="28">
        <v>6</v>
      </c>
      <c r="M23" s="28">
        <f t="shared" si="3"/>
        <v>152.4</v>
      </c>
    </row>
    <row r="24" spans="2:13">
      <c r="B24" s="3">
        <v>8430200062515</v>
      </c>
      <c r="C24" s="14" t="str">
        <f t="shared" si="2"/>
        <v>-</v>
      </c>
      <c r="D24" s="4" t="s">
        <v>70</v>
      </c>
      <c r="E24" s="10" t="str">
        <f t="shared" si="0"/>
        <v>-</v>
      </c>
      <c r="F24" s="10">
        <v>245</v>
      </c>
      <c r="G24" s="13" t="str">
        <f t="shared" si="1"/>
        <v>-</v>
      </c>
      <c r="H24" s="4">
        <v>92</v>
      </c>
      <c r="J24" s="11" t="s">
        <v>168</v>
      </c>
      <c r="L24" s="28">
        <v>7</v>
      </c>
      <c r="M24" s="28">
        <f t="shared" si="3"/>
        <v>177.8</v>
      </c>
    </row>
    <row r="25" spans="2:13">
      <c r="B25" s="3">
        <v>8430200062516</v>
      </c>
      <c r="C25" s="14" t="str">
        <f t="shared" si="2"/>
        <v>-</v>
      </c>
      <c r="D25" s="4" t="s">
        <v>71</v>
      </c>
      <c r="E25" s="10" t="str">
        <f t="shared" si="0"/>
        <v>-</v>
      </c>
      <c r="F25" s="10">
        <v>245</v>
      </c>
      <c r="G25" s="13">
        <f t="shared" si="1"/>
        <v>1</v>
      </c>
      <c r="H25" s="4">
        <v>96</v>
      </c>
      <c r="J25" s="11" t="s">
        <v>169</v>
      </c>
      <c r="L25" s="28">
        <v>8</v>
      </c>
      <c r="M25" s="28">
        <f t="shared" si="3"/>
        <v>203.2</v>
      </c>
    </row>
    <row r="26" spans="2:13">
      <c r="B26" s="3">
        <v>8430200062517</v>
      </c>
      <c r="C26" s="14" t="str">
        <f t="shared" si="2"/>
        <v>-</v>
      </c>
      <c r="D26" s="4" t="s">
        <v>72</v>
      </c>
      <c r="E26" s="10" t="str">
        <f t="shared" si="0"/>
        <v>-</v>
      </c>
      <c r="F26" s="10">
        <v>245</v>
      </c>
      <c r="G26" s="13">
        <f t="shared" si="1"/>
        <v>5</v>
      </c>
      <c r="H26" s="4">
        <v>100</v>
      </c>
      <c r="J26" s="11" t="s">
        <v>170</v>
      </c>
      <c r="L26" s="28">
        <v>9</v>
      </c>
      <c r="M26" s="28">
        <f t="shared" si="3"/>
        <v>228.6</v>
      </c>
    </row>
    <row r="27" spans="2:13">
      <c r="B27" s="3">
        <v>8430200062518</v>
      </c>
      <c r="C27" s="14" t="str">
        <f t="shared" si="2"/>
        <v>-</v>
      </c>
      <c r="D27" s="4" t="s">
        <v>73</v>
      </c>
      <c r="E27" s="10" t="str">
        <f t="shared" si="0"/>
        <v>-</v>
      </c>
      <c r="F27" s="10">
        <v>245</v>
      </c>
      <c r="G27" s="13">
        <f t="shared" si="1"/>
        <v>9</v>
      </c>
      <c r="H27" s="4">
        <v>104</v>
      </c>
      <c r="J27" s="11" t="s">
        <v>171</v>
      </c>
      <c r="L27" s="28">
        <v>10</v>
      </c>
      <c r="M27" s="28">
        <f t="shared" si="3"/>
        <v>254</v>
      </c>
    </row>
    <row r="28" spans="2:13">
      <c r="B28" s="3">
        <v>8430200062519</v>
      </c>
      <c r="C28" s="14" t="str">
        <f t="shared" si="2"/>
        <v>-</v>
      </c>
      <c r="D28" s="4" t="s">
        <v>74</v>
      </c>
      <c r="E28" s="10" t="str">
        <f t="shared" si="0"/>
        <v>-</v>
      </c>
      <c r="F28" s="4">
        <v>250</v>
      </c>
      <c r="G28" s="13" t="str">
        <f t="shared" si="1"/>
        <v>-</v>
      </c>
      <c r="H28" s="4">
        <v>90</v>
      </c>
      <c r="J28" s="11" t="s">
        <v>172</v>
      </c>
      <c r="L28" s="28">
        <v>11</v>
      </c>
      <c r="M28" s="28">
        <f t="shared" si="3"/>
        <v>279.39999999999998</v>
      </c>
    </row>
    <row r="29" spans="2:13">
      <c r="B29" s="3">
        <v>8430200062520</v>
      </c>
      <c r="C29" s="14" t="str">
        <f t="shared" si="2"/>
        <v>-</v>
      </c>
      <c r="D29" s="4" t="s">
        <v>75</v>
      </c>
      <c r="E29" s="10" t="str">
        <f t="shared" si="0"/>
        <v>-</v>
      </c>
      <c r="F29" s="10">
        <v>250</v>
      </c>
      <c r="G29" s="13" t="str">
        <f t="shared" si="1"/>
        <v>-</v>
      </c>
      <c r="H29" s="4">
        <v>94</v>
      </c>
      <c r="J29" s="11" t="s">
        <v>173</v>
      </c>
      <c r="L29" s="28">
        <v>12</v>
      </c>
      <c r="M29" s="28">
        <f t="shared" si="3"/>
        <v>304.8</v>
      </c>
    </row>
    <row r="30" spans="2:13">
      <c r="B30" s="3">
        <v>8430200062521</v>
      </c>
      <c r="C30" s="14" t="str">
        <f t="shared" si="2"/>
        <v>-</v>
      </c>
      <c r="D30" s="4" t="s">
        <v>76</v>
      </c>
      <c r="E30" s="10" t="str">
        <f t="shared" si="0"/>
        <v>-</v>
      </c>
      <c r="F30" s="10">
        <v>250</v>
      </c>
      <c r="G30" s="13">
        <f t="shared" si="1"/>
        <v>3</v>
      </c>
      <c r="H30" s="4">
        <v>98</v>
      </c>
      <c r="J30" s="11" t="s">
        <v>174</v>
      </c>
      <c r="L30" s="28">
        <v>13</v>
      </c>
      <c r="M30" s="28">
        <f t="shared" si="3"/>
        <v>330.2</v>
      </c>
    </row>
    <row r="31" spans="2:13">
      <c r="B31" s="3">
        <v>8430200062522</v>
      </c>
      <c r="C31" s="14" t="str">
        <f t="shared" si="2"/>
        <v>-</v>
      </c>
      <c r="D31" s="4" t="s">
        <v>77</v>
      </c>
      <c r="E31" s="10" t="str">
        <f t="shared" si="0"/>
        <v>-</v>
      </c>
      <c r="F31" s="10">
        <v>250</v>
      </c>
      <c r="G31" s="13">
        <f t="shared" si="1"/>
        <v>7</v>
      </c>
      <c r="H31" s="4">
        <v>102</v>
      </c>
      <c r="J31" s="11" t="s">
        <v>175</v>
      </c>
      <c r="L31" s="28">
        <v>14</v>
      </c>
      <c r="M31" s="28">
        <f t="shared" si="3"/>
        <v>355.6</v>
      </c>
    </row>
    <row r="32" spans="2:13">
      <c r="B32" s="3">
        <v>8430200062523</v>
      </c>
      <c r="C32" s="14" t="str">
        <f t="shared" si="2"/>
        <v>-</v>
      </c>
      <c r="D32" s="4" t="s">
        <v>78</v>
      </c>
      <c r="E32" s="10" t="str">
        <f t="shared" si="0"/>
        <v>-</v>
      </c>
      <c r="F32" s="10">
        <v>250</v>
      </c>
      <c r="G32" s="13">
        <f t="shared" si="1"/>
        <v>11</v>
      </c>
      <c r="H32" s="4">
        <v>106</v>
      </c>
      <c r="J32" s="11" t="s">
        <v>176</v>
      </c>
      <c r="L32" s="28">
        <v>15</v>
      </c>
      <c r="M32" s="28">
        <f t="shared" si="3"/>
        <v>381</v>
      </c>
    </row>
    <row r="33" spans="2:10">
      <c r="B33" s="3">
        <v>8430200062524</v>
      </c>
      <c r="C33" s="14" t="str">
        <f t="shared" si="2"/>
        <v>-</v>
      </c>
      <c r="D33" s="4" t="s">
        <v>79</v>
      </c>
      <c r="E33" s="10" t="str">
        <f t="shared" si="0"/>
        <v>-</v>
      </c>
      <c r="F33" s="4">
        <v>255</v>
      </c>
      <c r="G33" s="13" t="str">
        <f t="shared" si="1"/>
        <v>-</v>
      </c>
      <c r="H33" s="4">
        <v>92</v>
      </c>
      <c r="J33" s="11" t="s">
        <v>177</v>
      </c>
    </row>
    <row r="34" spans="2:10">
      <c r="B34" s="3">
        <v>8430200062525</v>
      </c>
      <c r="C34" s="14" t="str">
        <f t="shared" si="2"/>
        <v>-</v>
      </c>
      <c r="D34" s="4" t="s">
        <v>80</v>
      </c>
      <c r="E34" s="10" t="str">
        <f t="shared" si="0"/>
        <v>-</v>
      </c>
      <c r="F34" s="10">
        <v>255</v>
      </c>
      <c r="G34" s="13">
        <f t="shared" si="1"/>
        <v>1</v>
      </c>
      <c r="H34" s="4">
        <v>96</v>
      </c>
      <c r="J34" s="11" t="s">
        <v>178</v>
      </c>
    </row>
    <row r="35" spans="2:10">
      <c r="B35" s="3">
        <v>8430200062526</v>
      </c>
      <c r="C35" s="14" t="str">
        <f t="shared" si="2"/>
        <v>-</v>
      </c>
      <c r="D35" s="4" t="s">
        <v>81</v>
      </c>
      <c r="E35" s="10" t="str">
        <f t="shared" si="0"/>
        <v>-</v>
      </c>
      <c r="F35" s="10">
        <v>255</v>
      </c>
      <c r="G35" s="13">
        <f t="shared" si="1"/>
        <v>5</v>
      </c>
      <c r="H35" s="4">
        <v>100</v>
      </c>
      <c r="J35" s="11" t="s">
        <v>179</v>
      </c>
    </row>
    <row r="36" spans="2:10">
      <c r="B36" s="3">
        <v>8430200062527</v>
      </c>
      <c r="C36" s="14" t="str">
        <f t="shared" si="2"/>
        <v>-</v>
      </c>
      <c r="D36" s="4" t="s">
        <v>82</v>
      </c>
      <c r="E36" s="10" t="str">
        <f t="shared" si="0"/>
        <v>-</v>
      </c>
      <c r="F36" s="10">
        <v>255</v>
      </c>
      <c r="G36" s="13">
        <f t="shared" si="1"/>
        <v>9</v>
      </c>
      <c r="H36" s="4">
        <v>104</v>
      </c>
      <c r="J36" s="11" t="s">
        <v>180</v>
      </c>
    </row>
    <row r="37" spans="2:10">
      <c r="B37" s="3">
        <v>8430200062528</v>
      </c>
      <c r="C37" s="14" t="str">
        <f t="shared" si="2"/>
        <v>-</v>
      </c>
      <c r="D37" s="4" t="s">
        <v>83</v>
      </c>
      <c r="E37" s="10" t="str">
        <f t="shared" ref="E37:E68" si="4">IF(F37-$M$10&lt;0,"-",F37-$M$10)</f>
        <v>-</v>
      </c>
      <c r="F37" s="10">
        <v>255</v>
      </c>
      <c r="G37" s="13">
        <f t="shared" ref="G37:G68" si="5">IFERROR(IF(H37-$M$11&lt;0,"-",H37-$M$11),"")</f>
        <v>13</v>
      </c>
      <c r="H37" s="4">
        <v>108</v>
      </c>
      <c r="J37" s="11" t="s">
        <v>181</v>
      </c>
    </row>
    <row r="38" spans="2:10">
      <c r="B38" s="3">
        <v>8430200062529</v>
      </c>
      <c r="C38" s="14" t="str">
        <f t="shared" si="2"/>
        <v>-</v>
      </c>
      <c r="D38" s="4" t="s">
        <v>84</v>
      </c>
      <c r="E38" s="10" t="str">
        <f t="shared" si="4"/>
        <v>-</v>
      </c>
      <c r="F38" s="4">
        <v>260</v>
      </c>
      <c r="G38" s="13" t="str">
        <f t="shared" si="5"/>
        <v>-</v>
      </c>
      <c r="H38" s="4">
        <v>94</v>
      </c>
      <c r="J38" s="11" t="s">
        <v>182</v>
      </c>
    </row>
    <row r="39" spans="2:10">
      <c r="B39" s="3">
        <v>8430200062530</v>
      </c>
      <c r="C39" s="14" t="str">
        <f t="shared" si="2"/>
        <v>-</v>
      </c>
      <c r="D39" s="4" t="s">
        <v>85</v>
      </c>
      <c r="E39" s="10" t="str">
        <f t="shared" si="4"/>
        <v>-</v>
      </c>
      <c r="F39" s="10">
        <v>260</v>
      </c>
      <c r="G39" s="13">
        <f t="shared" si="5"/>
        <v>3</v>
      </c>
      <c r="H39" s="4">
        <v>98</v>
      </c>
      <c r="J39" s="11" t="s">
        <v>183</v>
      </c>
    </row>
    <row r="40" spans="2:10">
      <c r="B40" s="3">
        <v>8430200062531</v>
      </c>
      <c r="C40" s="14" t="str">
        <f t="shared" si="2"/>
        <v>-</v>
      </c>
      <c r="D40" s="4" t="s">
        <v>86</v>
      </c>
      <c r="E40" s="10" t="str">
        <f t="shared" si="4"/>
        <v>-</v>
      </c>
      <c r="F40" s="10">
        <v>260</v>
      </c>
      <c r="G40" s="13">
        <f t="shared" si="5"/>
        <v>7</v>
      </c>
      <c r="H40" s="4">
        <v>102</v>
      </c>
      <c r="J40" s="11" t="s">
        <v>184</v>
      </c>
    </row>
    <row r="41" spans="2:10">
      <c r="B41" s="3">
        <v>8430200062532</v>
      </c>
      <c r="C41" s="14" t="str">
        <f t="shared" si="2"/>
        <v>-</v>
      </c>
      <c r="D41" s="4" t="s">
        <v>87</v>
      </c>
      <c r="E41" s="10" t="str">
        <f t="shared" si="4"/>
        <v>-</v>
      </c>
      <c r="F41" s="10">
        <v>260</v>
      </c>
      <c r="G41" s="13">
        <f t="shared" si="5"/>
        <v>11</v>
      </c>
      <c r="H41" s="4">
        <v>106</v>
      </c>
      <c r="J41" s="11" t="s">
        <v>185</v>
      </c>
    </row>
    <row r="42" spans="2:10">
      <c r="B42" s="3">
        <v>8430200062533</v>
      </c>
      <c r="C42" s="14" t="str">
        <f t="shared" si="2"/>
        <v>-</v>
      </c>
      <c r="D42" s="4" t="s">
        <v>88</v>
      </c>
      <c r="E42" s="10" t="str">
        <f t="shared" si="4"/>
        <v>-</v>
      </c>
      <c r="F42" s="10">
        <v>260</v>
      </c>
      <c r="G42" s="13">
        <f t="shared" si="5"/>
        <v>15</v>
      </c>
      <c r="H42" s="4">
        <v>110</v>
      </c>
      <c r="J42" s="11" t="s">
        <v>186</v>
      </c>
    </row>
    <row r="43" spans="2:10">
      <c r="B43" s="3">
        <v>8430200062534</v>
      </c>
      <c r="C43" s="14">
        <f t="shared" si="2"/>
        <v>1</v>
      </c>
      <c r="D43" s="4" t="s">
        <v>89</v>
      </c>
      <c r="E43" s="10">
        <f t="shared" si="4"/>
        <v>0</v>
      </c>
      <c r="F43" s="4">
        <v>265</v>
      </c>
      <c r="G43" s="13">
        <f t="shared" si="5"/>
        <v>1</v>
      </c>
      <c r="H43" s="4">
        <v>96</v>
      </c>
      <c r="J43" s="11" t="s">
        <v>187</v>
      </c>
    </row>
    <row r="44" spans="2:10">
      <c r="B44" s="3">
        <v>8430200062535</v>
      </c>
      <c r="C44" s="14">
        <f t="shared" si="2"/>
        <v>5</v>
      </c>
      <c r="D44" s="4" t="s">
        <v>90</v>
      </c>
      <c r="E44" s="10">
        <f t="shared" si="4"/>
        <v>0</v>
      </c>
      <c r="F44" s="10">
        <v>265</v>
      </c>
      <c r="G44" s="13">
        <f t="shared" si="5"/>
        <v>5</v>
      </c>
      <c r="H44" s="4">
        <v>100</v>
      </c>
      <c r="J44" s="11" t="s">
        <v>188</v>
      </c>
    </row>
    <row r="45" spans="2:10">
      <c r="B45" s="3">
        <v>8430200062536</v>
      </c>
      <c r="C45" s="14">
        <f t="shared" si="2"/>
        <v>9</v>
      </c>
      <c r="D45" s="4" t="s">
        <v>91</v>
      </c>
      <c r="E45" s="10">
        <f t="shared" si="4"/>
        <v>0</v>
      </c>
      <c r="F45" s="10">
        <v>265</v>
      </c>
      <c r="G45" s="13">
        <f t="shared" si="5"/>
        <v>9</v>
      </c>
      <c r="H45" s="4">
        <v>104</v>
      </c>
      <c r="J45" s="11" t="s">
        <v>189</v>
      </c>
    </row>
    <row r="46" spans="2:10">
      <c r="B46" s="3">
        <v>8430200062537</v>
      </c>
      <c r="C46" s="14">
        <f t="shared" si="2"/>
        <v>13</v>
      </c>
      <c r="D46" s="4" t="s">
        <v>92</v>
      </c>
      <c r="E46" s="10">
        <f t="shared" si="4"/>
        <v>0</v>
      </c>
      <c r="F46" s="10">
        <v>265</v>
      </c>
      <c r="G46" s="13">
        <f t="shared" si="5"/>
        <v>13</v>
      </c>
      <c r="H46" s="4">
        <v>108</v>
      </c>
      <c r="J46" s="11" t="s">
        <v>190</v>
      </c>
    </row>
    <row r="47" spans="2:10">
      <c r="B47" s="3">
        <v>8430200062538</v>
      </c>
      <c r="C47" s="14">
        <f>IF(OR(E47="-",G47="-"),"-",E47+G47)</f>
        <v>17</v>
      </c>
      <c r="D47" s="4" t="s">
        <v>125</v>
      </c>
      <c r="E47" s="10">
        <f t="shared" si="4"/>
        <v>0</v>
      </c>
      <c r="F47" s="4">
        <v>265</v>
      </c>
      <c r="G47" s="13">
        <f t="shared" si="5"/>
        <v>17</v>
      </c>
      <c r="H47" s="4">
        <v>112</v>
      </c>
      <c r="J47" s="11" t="s">
        <v>191</v>
      </c>
    </row>
    <row r="48" spans="2:10">
      <c r="B48" s="3">
        <v>8430200062539</v>
      </c>
      <c r="C48" s="14">
        <f t="shared" si="2"/>
        <v>8</v>
      </c>
      <c r="D48" s="4" t="s">
        <v>93</v>
      </c>
      <c r="E48" s="10">
        <f t="shared" si="4"/>
        <v>5</v>
      </c>
      <c r="F48" s="4">
        <v>270</v>
      </c>
      <c r="G48" s="13">
        <f t="shared" si="5"/>
        <v>3</v>
      </c>
      <c r="H48" s="4">
        <v>98</v>
      </c>
      <c r="J48" s="11" t="s">
        <v>192</v>
      </c>
    </row>
    <row r="49" spans="2:10">
      <c r="B49" s="3">
        <v>8430200062540</v>
      </c>
      <c r="C49" s="14">
        <f t="shared" si="2"/>
        <v>12</v>
      </c>
      <c r="D49" s="4" t="s">
        <v>94</v>
      </c>
      <c r="E49" s="10">
        <f t="shared" si="4"/>
        <v>5</v>
      </c>
      <c r="F49" s="10">
        <v>270</v>
      </c>
      <c r="G49" s="13">
        <f t="shared" si="5"/>
        <v>7</v>
      </c>
      <c r="H49" s="4">
        <v>102</v>
      </c>
      <c r="J49" s="11" t="s">
        <v>193</v>
      </c>
    </row>
    <row r="50" spans="2:10">
      <c r="B50" s="3">
        <v>8430200062541</v>
      </c>
      <c r="C50" s="14">
        <f t="shared" si="2"/>
        <v>16</v>
      </c>
      <c r="D50" s="4" t="s">
        <v>95</v>
      </c>
      <c r="E50" s="10">
        <f t="shared" si="4"/>
        <v>5</v>
      </c>
      <c r="F50" s="10">
        <v>270</v>
      </c>
      <c r="G50" s="13">
        <f t="shared" si="5"/>
        <v>11</v>
      </c>
      <c r="H50" s="4">
        <v>106</v>
      </c>
      <c r="J50" s="11" t="s">
        <v>194</v>
      </c>
    </row>
    <row r="51" spans="2:10">
      <c r="B51" s="3">
        <v>8430200062542</v>
      </c>
      <c r="C51" s="14">
        <f t="shared" si="2"/>
        <v>20</v>
      </c>
      <c r="D51" s="4" t="s">
        <v>96</v>
      </c>
      <c r="E51" s="10">
        <f t="shared" si="4"/>
        <v>5</v>
      </c>
      <c r="F51" s="10">
        <v>270</v>
      </c>
      <c r="G51" s="13">
        <f t="shared" si="5"/>
        <v>15</v>
      </c>
      <c r="H51" s="4">
        <v>110</v>
      </c>
      <c r="J51" s="11" t="s">
        <v>195</v>
      </c>
    </row>
    <row r="52" spans="2:10">
      <c r="B52" s="3">
        <v>8430200062543</v>
      </c>
      <c r="C52" s="14">
        <f t="shared" si="2"/>
        <v>24</v>
      </c>
      <c r="D52" s="4" t="s">
        <v>97</v>
      </c>
      <c r="E52" s="10">
        <f t="shared" si="4"/>
        <v>5</v>
      </c>
      <c r="F52" s="10">
        <v>270</v>
      </c>
      <c r="G52" s="13">
        <f t="shared" si="5"/>
        <v>19</v>
      </c>
      <c r="H52" s="4">
        <v>114</v>
      </c>
      <c r="J52" s="11" t="s">
        <v>196</v>
      </c>
    </row>
    <row r="53" spans="2:10">
      <c r="B53" s="3">
        <v>8430200062544</v>
      </c>
      <c r="C53" s="14">
        <f t="shared" si="2"/>
        <v>15</v>
      </c>
      <c r="D53" s="4" t="s">
        <v>98</v>
      </c>
      <c r="E53" s="10">
        <f t="shared" si="4"/>
        <v>10</v>
      </c>
      <c r="F53" s="4">
        <v>275</v>
      </c>
      <c r="G53" s="13">
        <f t="shared" si="5"/>
        <v>5</v>
      </c>
      <c r="H53" s="4">
        <v>100</v>
      </c>
      <c r="J53" s="11" t="s">
        <v>197</v>
      </c>
    </row>
    <row r="54" spans="2:10">
      <c r="B54" s="3">
        <v>8430200062545</v>
      </c>
      <c r="C54" s="14">
        <f t="shared" si="2"/>
        <v>19</v>
      </c>
      <c r="D54" s="4" t="s">
        <v>99</v>
      </c>
      <c r="E54" s="10">
        <f t="shared" si="4"/>
        <v>10</v>
      </c>
      <c r="F54" s="10">
        <v>275</v>
      </c>
      <c r="G54" s="13">
        <f t="shared" si="5"/>
        <v>9</v>
      </c>
      <c r="H54" s="4">
        <v>104</v>
      </c>
      <c r="J54" s="11" t="s">
        <v>198</v>
      </c>
    </row>
    <row r="55" spans="2:10">
      <c r="B55" s="3">
        <v>8430200062546</v>
      </c>
      <c r="C55" s="14">
        <f t="shared" si="2"/>
        <v>23</v>
      </c>
      <c r="D55" s="4" t="s">
        <v>100</v>
      </c>
      <c r="E55" s="10">
        <f t="shared" si="4"/>
        <v>10</v>
      </c>
      <c r="F55" s="10">
        <v>275</v>
      </c>
      <c r="G55" s="13">
        <f t="shared" si="5"/>
        <v>13</v>
      </c>
      <c r="H55" s="4">
        <v>108</v>
      </c>
      <c r="J55" s="11" t="s">
        <v>199</v>
      </c>
    </row>
    <row r="56" spans="2:10">
      <c r="B56" s="3">
        <v>8430200062547</v>
      </c>
      <c r="C56" s="14">
        <f t="shared" si="2"/>
        <v>27</v>
      </c>
      <c r="D56" s="4" t="s">
        <v>101</v>
      </c>
      <c r="E56" s="10">
        <f t="shared" si="4"/>
        <v>10</v>
      </c>
      <c r="F56" s="10">
        <v>275</v>
      </c>
      <c r="G56" s="13">
        <f t="shared" si="5"/>
        <v>17</v>
      </c>
      <c r="H56" s="4">
        <v>112</v>
      </c>
      <c r="J56" s="11" t="s">
        <v>200</v>
      </c>
    </row>
    <row r="57" spans="2:10">
      <c r="B57" s="3">
        <v>8430200062548</v>
      </c>
      <c r="C57" s="14">
        <f t="shared" si="2"/>
        <v>31</v>
      </c>
      <c r="D57" s="4" t="s">
        <v>102</v>
      </c>
      <c r="E57" s="10">
        <f t="shared" si="4"/>
        <v>10</v>
      </c>
      <c r="F57" s="10">
        <v>275</v>
      </c>
      <c r="G57" s="13">
        <f t="shared" si="5"/>
        <v>21</v>
      </c>
      <c r="H57" s="4">
        <v>116</v>
      </c>
      <c r="J57" s="11" t="s">
        <v>201</v>
      </c>
    </row>
    <row r="58" spans="2:10">
      <c r="B58" s="3">
        <v>8430200062549</v>
      </c>
      <c r="C58" s="14">
        <f t="shared" si="2"/>
        <v>22</v>
      </c>
      <c r="D58" s="4" t="s">
        <v>103</v>
      </c>
      <c r="E58" s="10">
        <f t="shared" si="4"/>
        <v>15</v>
      </c>
      <c r="F58" s="4">
        <v>280</v>
      </c>
      <c r="G58" s="13">
        <f t="shared" si="5"/>
        <v>7</v>
      </c>
      <c r="H58" s="4">
        <v>102</v>
      </c>
      <c r="J58" s="11" t="s">
        <v>202</v>
      </c>
    </row>
    <row r="59" spans="2:10">
      <c r="B59" s="3">
        <v>8430200062550</v>
      </c>
      <c r="C59" s="14">
        <f t="shared" si="2"/>
        <v>26</v>
      </c>
      <c r="D59" s="4" t="s">
        <v>104</v>
      </c>
      <c r="E59" s="10">
        <f t="shared" si="4"/>
        <v>15</v>
      </c>
      <c r="F59" s="10">
        <v>280</v>
      </c>
      <c r="G59" s="13">
        <f t="shared" si="5"/>
        <v>11</v>
      </c>
      <c r="H59" s="4">
        <v>106</v>
      </c>
      <c r="J59" s="11" t="s">
        <v>203</v>
      </c>
    </row>
    <row r="60" spans="2:10">
      <c r="B60" s="3">
        <v>8430200062551</v>
      </c>
      <c r="C60" s="14">
        <f t="shared" si="2"/>
        <v>30</v>
      </c>
      <c r="D60" s="4" t="s">
        <v>105</v>
      </c>
      <c r="E60" s="10">
        <f t="shared" si="4"/>
        <v>15</v>
      </c>
      <c r="F60" s="10">
        <v>280</v>
      </c>
      <c r="G60" s="13">
        <f t="shared" si="5"/>
        <v>15</v>
      </c>
      <c r="H60" s="4">
        <v>110</v>
      </c>
      <c r="J60" s="11" t="s">
        <v>204</v>
      </c>
    </row>
    <row r="61" spans="2:10">
      <c r="B61" s="3">
        <v>8430200062552</v>
      </c>
      <c r="C61" s="14">
        <f t="shared" si="2"/>
        <v>34</v>
      </c>
      <c r="D61" s="4" t="s">
        <v>106</v>
      </c>
      <c r="E61" s="10">
        <f t="shared" si="4"/>
        <v>15</v>
      </c>
      <c r="F61" s="10">
        <v>280</v>
      </c>
      <c r="G61" s="13">
        <f t="shared" si="5"/>
        <v>19</v>
      </c>
      <c r="H61" s="4">
        <v>114</v>
      </c>
      <c r="J61" s="11" t="s">
        <v>205</v>
      </c>
    </row>
    <row r="62" spans="2:10">
      <c r="B62" s="3">
        <v>8430200062553</v>
      </c>
      <c r="C62" s="14">
        <f t="shared" si="2"/>
        <v>38</v>
      </c>
      <c r="D62" s="4" t="s">
        <v>107</v>
      </c>
      <c r="E62" s="10">
        <f t="shared" si="4"/>
        <v>15</v>
      </c>
      <c r="F62" s="10">
        <v>280</v>
      </c>
      <c r="G62" s="13">
        <f t="shared" si="5"/>
        <v>23</v>
      </c>
      <c r="H62" s="4">
        <v>118</v>
      </c>
      <c r="J62" s="11" t="s">
        <v>206</v>
      </c>
    </row>
    <row r="63" spans="2:10">
      <c r="B63" s="3">
        <v>8430200062554</v>
      </c>
      <c r="C63" s="14">
        <f t="shared" si="2"/>
        <v>29</v>
      </c>
      <c r="D63" s="4" t="s">
        <v>108</v>
      </c>
      <c r="E63" s="10">
        <f t="shared" si="4"/>
        <v>20</v>
      </c>
      <c r="F63" s="4">
        <v>285</v>
      </c>
      <c r="G63" s="13">
        <f t="shared" si="5"/>
        <v>9</v>
      </c>
      <c r="H63" s="4">
        <v>104</v>
      </c>
      <c r="J63" s="11" t="s">
        <v>207</v>
      </c>
    </row>
    <row r="64" spans="2:10">
      <c r="B64" s="3">
        <v>8430200062555</v>
      </c>
      <c r="C64" s="14">
        <f t="shared" si="2"/>
        <v>33</v>
      </c>
      <c r="D64" s="4" t="s">
        <v>109</v>
      </c>
      <c r="E64" s="10">
        <f t="shared" si="4"/>
        <v>20</v>
      </c>
      <c r="F64" s="10">
        <v>285</v>
      </c>
      <c r="G64" s="13">
        <f t="shared" si="5"/>
        <v>13</v>
      </c>
      <c r="H64" s="4">
        <v>108</v>
      </c>
      <c r="J64" s="11" t="s">
        <v>208</v>
      </c>
    </row>
    <row r="65" spans="2:10">
      <c r="B65" s="3">
        <v>8430200062556</v>
      </c>
      <c r="C65" s="14">
        <f t="shared" si="2"/>
        <v>37</v>
      </c>
      <c r="D65" s="4" t="s">
        <v>110</v>
      </c>
      <c r="E65" s="10">
        <f t="shared" si="4"/>
        <v>20</v>
      </c>
      <c r="F65" s="10">
        <v>285</v>
      </c>
      <c r="G65" s="13">
        <f t="shared" si="5"/>
        <v>17</v>
      </c>
      <c r="H65" s="4">
        <v>112</v>
      </c>
      <c r="J65" s="11" t="s">
        <v>209</v>
      </c>
    </row>
    <row r="66" spans="2:10">
      <c r="B66" s="3">
        <v>8430200062557</v>
      </c>
      <c r="C66" s="14">
        <f t="shared" si="2"/>
        <v>41</v>
      </c>
      <c r="D66" s="4" t="s">
        <v>111</v>
      </c>
      <c r="E66" s="10">
        <f t="shared" si="4"/>
        <v>20</v>
      </c>
      <c r="F66" s="10">
        <v>285</v>
      </c>
      <c r="G66" s="13">
        <f t="shared" si="5"/>
        <v>21</v>
      </c>
      <c r="H66" s="4">
        <v>116</v>
      </c>
      <c r="J66" s="11" t="s">
        <v>210</v>
      </c>
    </row>
    <row r="67" spans="2:10">
      <c r="B67" s="3">
        <v>8430200062558</v>
      </c>
      <c r="C67" s="14">
        <f t="shared" si="2"/>
        <v>36</v>
      </c>
      <c r="D67" s="4" t="s">
        <v>112</v>
      </c>
      <c r="E67" s="10">
        <f t="shared" si="4"/>
        <v>25</v>
      </c>
      <c r="F67" s="4">
        <v>290</v>
      </c>
      <c r="G67" s="13">
        <f t="shared" si="5"/>
        <v>11</v>
      </c>
      <c r="H67" s="4">
        <v>106</v>
      </c>
      <c r="J67" s="11" t="s">
        <v>211</v>
      </c>
    </row>
    <row r="68" spans="2:10">
      <c r="B68" s="3">
        <v>8430200062559</v>
      </c>
      <c r="C68" s="14">
        <f t="shared" si="2"/>
        <v>40</v>
      </c>
      <c r="D68" s="4" t="s">
        <v>113</v>
      </c>
      <c r="E68" s="10">
        <f t="shared" si="4"/>
        <v>25</v>
      </c>
      <c r="F68" s="10">
        <v>290</v>
      </c>
      <c r="G68" s="13">
        <f t="shared" si="5"/>
        <v>15</v>
      </c>
      <c r="H68" s="4">
        <v>110</v>
      </c>
      <c r="J68" s="11" t="s">
        <v>212</v>
      </c>
    </row>
    <row r="69" spans="2:10">
      <c r="B69" s="3">
        <v>8430200062560</v>
      </c>
      <c r="C69" s="14">
        <f t="shared" si="2"/>
        <v>44</v>
      </c>
      <c r="D69" s="4" t="s">
        <v>114</v>
      </c>
      <c r="E69" s="10">
        <f t="shared" ref="E69:E79" si="6">IF(F69-$M$10&lt;0,"-",F69-$M$10)</f>
        <v>25</v>
      </c>
      <c r="F69" s="10">
        <v>290</v>
      </c>
      <c r="G69" s="13">
        <f t="shared" ref="G69:G79" si="7">IFERROR(IF(H69-$M$11&lt;0,"-",H69-$M$11),"")</f>
        <v>19</v>
      </c>
      <c r="H69" s="4">
        <v>114</v>
      </c>
      <c r="J69" s="11" t="s">
        <v>213</v>
      </c>
    </row>
    <row r="70" spans="2:10">
      <c r="B70" s="3">
        <v>8430200062561</v>
      </c>
      <c r="C70" s="14">
        <f t="shared" si="2"/>
        <v>48</v>
      </c>
      <c r="D70" s="4" t="s">
        <v>115</v>
      </c>
      <c r="E70" s="10">
        <f t="shared" si="6"/>
        <v>25</v>
      </c>
      <c r="F70" s="10">
        <v>290</v>
      </c>
      <c r="G70" s="13">
        <f t="shared" si="7"/>
        <v>23</v>
      </c>
      <c r="H70" s="4">
        <v>118</v>
      </c>
      <c r="J70" s="11" t="s">
        <v>214</v>
      </c>
    </row>
    <row r="71" spans="2:10">
      <c r="B71" s="3">
        <v>8430200062562</v>
      </c>
      <c r="C71" s="14">
        <f t="shared" ref="C71:C79" si="8">IF(OR(E71="-",G71="-"),"-",E71+G71)</f>
        <v>43</v>
      </c>
      <c r="D71" s="4" t="s">
        <v>116</v>
      </c>
      <c r="E71" s="10">
        <f t="shared" si="6"/>
        <v>30</v>
      </c>
      <c r="F71" s="4">
        <v>295</v>
      </c>
      <c r="G71" s="13">
        <f t="shared" si="7"/>
        <v>13</v>
      </c>
      <c r="H71" s="4">
        <v>108</v>
      </c>
      <c r="J71" s="11" t="s">
        <v>215</v>
      </c>
    </row>
    <row r="72" spans="2:10">
      <c r="B72" s="3">
        <v>8430200062563</v>
      </c>
      <c r="C72" s="14">
        <f t="shared" si="8"/>
        <v>47</v>
      </c>
      <c r="D72" s="4" t="s">
        <v>117</v>
      </c>
      <c r="E72" s="10">
        <f t="shared" si="6"/>
        <v>30</v>
      </c>
      <c r="F72" s="10">
        <v>295</v>
      </c>
      <c r="G72" s="13">
        <f t="shared" si="7"/>
        <v>17</v>
      </c>
      <c r="H72" s="4">
        <v>112</v>
      </c>
      <c r="J72" s="11" t="s">
        <v>216</v>
      </c>
    </row>
    <row r="73" spans="2:10">
      <c r="B73" s="3">
        <v>8430200062564</v>
      </c>
      <c r="C73" s="14">
        <f t="shared" si="8"/>
        <v>51</v>
      </c>
      <c r="D73" s="4" t="s">
        <v>118</v>
      </c>
      <c r="E73" s="10">
        <f t="shared" si="6"/>
        <v>30</v>
      </c>
      <c r="F73" s="10">
        <v>295</v>
      </c>
      <c r="G73" s="13">
        <f t="shared" si="7"/>
        <v>21</v>
      </c>
      <c r="H73" s="4">
        <v>116</v>
      </c>
      <c r="J73" s="11" t="s">
        <v>217</v>
      </c>
    </row>
    <row r="74" spans="2:10">
      <c r="B74" s="3">
        <v>8430200062565</v>
      </c>
      <c r="C74" s="14">
        <f t="shared" si="8"/>
        <v>50</v>
      </c>
      <c r="D74" s="4" t="s">
        <v>119</v>
      </c>
      <c r="E74" s="10">
        <f t="shared" si="6"/>
        <v>35</v>
      </c>
      <c r="F74" s="4">
        <v>300</v>
      </c>
      <c r="G74" s="13">
        <f t="shared" si="7"/>
        <v>15</v>
      </c>
      <c r="H74" s="4">
        <v>110</v>
      </c>
      <c r="J74" s="11" t="s">
        <v>218</v>
      </c>
    </row>
    <row r="75" spans="2:10">
      <c r="B75" s="3">
        <v>8430200062566</v>
      </c>
      <c r="C75" s="14">
        <f t="shared" si="8"/>
        <v>54</v>
      </c>
      <c r="D75" s="4" t="s">
        <v>120</v>
      </c>
      <c r="E75" s="10">
        <f t="shared" si="6"/>
        <v>35</v>
      </c>
      <c r="F75" s="10">
        <v>300</v>
      </c>
      <c r="G75" s="13">
        <f t="shared" si="7"/>
        <v>19</v>
      </c>
      <c r="H75" s="4">
        <v>114</v>
      </c>
      <c r="J75" s="11" t="s">
        <v>219</v>
      </c>
    </row>
    <row r="76" spans="2:10">
      <c r="B76" s="3">
        <v>8430200062567</v>
      </c>
      <c r="C76" s="14">
        <f t="shared" si="8"/>
        <v>61</v>
      </c>
      <c r="D76" s="4" t="s">
        <v>121</v>
      </c>
      <c r="E76" s="10">
        <f t="shared" si="6"/>
        <v>40</v>
      </c>
      <c r="F76" s="4">
        <v>305</v>
      </c>
      <c r="G76" s="13">
        <f t="shared" si="7"/>
        <v>21</v>
      </c>
      <c r="H76" s="4">
        <v>116</v>
      </c>
      <c r="J76" s="11" t="s">
        <v>220</v>
      </c>
    </row>
    <row r="77" spans="2:10">
      <c r="B77" s="3">
        <v>8430200062568</v>
      </c>
      <c r="C77" s="14">
        <f t="shared" si="8"/>
        <v>72</v>
      </c>
      <c r="D77" s="4" t="s">
        <v>122</v>
      </c>
      <c r="E77" s="10">
        <f t="shared" si="6"/>
        <v>45</v>
      </c>
      <c r="F77" s="4">
        <v>310</v>
      </c>
      <c r="G77" s="13">
        <f t="shared" si="7"/>
        <v>27</v>
      </c>
      <c r="H77" s="4">
        <v>122</v>
      </c>
      <c r="J77" s="11" t="s">
        <v>221</v>
      </c>
    </row>
    <row r="78" spans="2:10">
      <c r="B78" s="3">
        <v>8430200062569</v>
      </c>
      <c r="C78" s="14">
        <f t="shared" si="8"/>
        <v>86</v>
      </c>
      <c r="D78" s="4" t="s">
        <v>123</v>
      </c>
      <c r="E78" s="10">
        <f t="shared" si="6"/>
        <v>55</v>
      </c>
      <c r="F78" s="4">
        <v>320</v>
      </c>
      <c r="G78" s="13">
        <f t="shared" si="7"/>
        <v>31</v>
      </c>
      <c r="H78" s="4">
        <v>126</v>
      </c>
      <c r="J78" s="26" t="s">
        <v>225</v>
      </c>
    </row>
    <row r="79" spans="2:10">
      <c r="B79" s="3">
        <v>8430200062570</v>
      </c>
      <c r="C79" s="14">
        <f t="shared" si="8"/>
        <v>100</v>
      </c>
      <c r="D79" s="4" t="s">
        <v>124</v>
      </c>
      <c r="E79" s="10">
        <f t="shared" si="6"/>
        <v>65</v>
      </c>
      <c r="F79" s="4">
        <v>330</v>
      </c>
      <c r="G79" s="13">
        <f t="shared" si="7"/>
        <v>35</v>
      </c>
      <c r="H79" s="4">
        <v>130</v>
      </c>
      <c r="J79" s="26" t="s">
        <v>225</v>
      </c>
    </row>
    <row r="80" spans="2:10" hidden="1">
      <c r="B80" s="32"/>
      <c r="C80" s="14">
        <f t="shared" ref="C80" si="9">IF(OR(E80="-",G80="-"),"-",E80+G80)</f>
        <v>1638</v>
      </c>
      <c r="D80" s="33" t="s">
        <v>228</v>
      </c>
      <c r="E80" s="33">
        <f t="shared" ref="E80" si="10">IF(F80-$M$10&lt;0,"-",F80-$M$10)</f>
        <v>734</v>
      </c>
      <c r="F80" s="33">
        <v>999</v>
      </c>
      <c r="G80" s="13">
        <f t="shared" ref="G80" si="11">IFERROR(IF(H80-$M$11&lt;0,"-",H80-$M$11),"")</f>
        <v>904</v>
      </c>
      <c r="H80" s="33">
        <v>999</v>
      </c>
      <c r="J80" s="26" t="s">
        <v>225</v>
      </c>
    </row>
    <row r="81" spans="4:10">
      <c r="D81" s="8" t="str">
        <f>IFERROR(VLOOKUP(MIN(C5:C80),C5:D80,2,FALSE),"")</f>
        <v>265/96</v>
      </c>
      <c r="F81" s="8">
        <f>IFERROR(VLOOKUP(MIN(E5:E80),E5:F80,2,FALSE),"")</f>
        <v>265</v>
      </c>
      <c r="H81" s="8">
        <f>IFERROR(VLOOKUP(MIN(G5:G80),G5:H80,2,FALSE),"")</f>
        <v>96</v>
      </c>
      <c r="J81" s="8" t="str">
        <f>IFERROR(VLOOKUP(MIN(C5:C80),C5:J80,8,FALSE),"")</f>
        <v>9C / 9.5C</v>
      </c>
    </row>
    <row r="89" spans="4:10" ht="7.5" customHeight="1"/>
    <row r="91" spans="4:10" ht="7.5" customHeight="1"/>
    <row r="94" spans="4:10" ht="9" customHeight="1"/>
  </sheetData>
  <sheetProtection sheet="1" objects="1" scenarios="1" selectLockedCells="1"/>
  <mergeCells count="7">
    <mergeCell ref="L16:M16"/>
    <mergeCell ref="D4:H4"/>
    <mergeCell ref="B2:B3"/>
    <mergeCell ref="D2:D3"/>
    <mergeCell ref="F2:H2"/>
    <mergeCell ref="G3:H3"/>
    <mergeCell ref="J2:J4"/>
  </mergeCells>
  <conditionalFormatting sqref="F5:H80">
    <cfRule type="cellIs" dxfId="2" priority="43" operator="equal">
      <formula>F$81</formula>
    </cfRule>
  </conditionalFormatting>
  <conditionalFormatting sqref="D5:D80">
    <cfRule type="cellIs" dxfId="1" priority="45" operator="equal">
      <formula>$D$81</formula>
    </cfRule>
  </conditionalFormatting>
  <conditionalFormatting sqref="J5:J80">
    <cfRule type="cellIs" dxfId="0" priority="1" operator="equal">
      <formula>$J$81</formula>
    </cfRule>
  </conditionalFormatting>
  <pageMargins left="0.55208333333333337" right="0.5" top="0.75" bottom="0.75" header="0.3" footer="0.3"/>
  <pageSetup fitToHeight="2" orientation="portrait" r:id="rId1"/>
  <headerFooter>
    <oddHeader>&amp;C&amp;A</oddHeader>
  </headerFooter>
  <rowBreaks count="1" manualBreakCount="1">
    <brk id="47"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34</vt:i4>
      </vt:variant>
    </vt:vector>
  </HeadingPairs>
  <TitlesOfParts>
    <vt:vector size="42" baseType="lpstr">
      <vt:lpstr>Cadet Measurements</vt:lpstr>
      <vt:lpstr>Gloves, Socks &amp; Belt</vt:lpstr>
      <vt:lpstr>Tunic</vt:lpstr>
      <vt:lpstr>Pants (M&amp;F)</vt:lpstr>
      <vt:lpstr>Shirt (M&amp;F &amp; Tee)</vt:lpstr>
      <vt:lpstr>Parka</vt:lpstr>
      <vt:lpstr>Headdress (All)</vt:lpstr>
      <vt:lpstr>Boots</vt:lpstr>
      <vt:lpstr>Belt_Size</vt:lpstr>
      <vt:lpstr>Boot_Size</vt:lpstr>
      <vt:lpstr>Cap_Size</vt:lpstr>
      <vt:lpstr>Chest</vt:lpstr>
      <vt:lpstr>Foot_Length</vt:lpstr>
      <vt:lpstr>Foot_Width</vt:lpstr>
      <vt:lpstr>Gender</vt:lpstr>
      <vt:lpstr>Glove_Size</vt:lpstr>
      <vt:lpstr>GunShirt_Size</vt:lpstr>
      <vt:lpstr>Hand</vt:lpstr>
      <vt:lpstr>Head</vt:lpstr>
      <vt:lpstr>Height</vt:lpstr>
      <vt:lpstr>Hips</vt:lpstr>
      <vt:lpstr>Liner_Size</vt:lpstr>
      <vt:lpstr>Neck</vt:lpstr>
      <vt:lpstr>Pant_Size_F</vt:lpstr>
      <vt:lpstr>Pant_Size_M</vt:lpstr>
      <vt:lpstr>Parka_Size</vt:lpstr>
      <vt:lpstr>Boots!Print_Area</vt:lpstr>
      <vt:lpstr>'Cadet Measurements'!Print_Area</vt:lpstr>
      <vt:lpstr>'Gloves, Socks &amp; Belt'!Print_Area</vt:lpstr>
      <vt:lpstr>'Headdress (All)'!Print_Area</vt:lpstr>
      <vt:lpstr>'Pants (M&amp;F)'!Print_Area</vt:lpstr>
      <vt:lpstr>Parka!Print_Area</vt:lpstr>
      <vt:lpstr>'Shirt (M&amp;F &amp; Tee)'!Print_Area</vt:lpstr>
      <vt:lpstr>Tunic!Print_Area</vt:lpstr>
      <vt:lpstr>Shirt_Size_F</vt:lpstr>
      <vt:lpstr>Shirt_Size_M</vt:lpstr>
      <vt:lpstr>Sock_Size</vt:lpstr>
      <vt:lpstr>Tilley_Size</vt:lpstr>
      <vt:lpstr>TShirt_Size</vt:lpstr>
      <vt:lpstr>Tunic_Belt_Size</vt:lpstr>
      <vt:lpstr>Tunic_Size</vt:lpstr>
      <vt:lpstr>Waist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Colosie</dc:creator>
  <cp:lastModifiedBy>Nathan Brown</cp:lastModifiedBy>
  <cp:lastPrinted>2018-09-12T21:18:43Z</cp:lastPrinted>
  <dcterms:created xsi:type="dcterms:W3CDTF">2018-09-08T01:03:02Z</dcterms:created>
  <dcterms:modified xsi:type="dcterms:W3CDTF">2021-09-29T17:01:39Z</dcterms:modified>
</cp:coreProperties>
</file>